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713228\Desktop\"/>
    </mc:Choice>
  </mc:AlternateContent>
  <bookViews>
    <workbookView xWindow="-2892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'別紙様式3-1'!$A$1:$AL$193</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5" i="15"/>
  <c r="Q39" i="15"/>
  <c r="T94" i="15" l="1"/>
  <c r="T88" i="15"/>
  <c r="AC73" i="15"/>
  <c r="AC77"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AC71" i="26" s="1"/>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Y87" i="26"/>
  <c r="AD87" i="26"/>
  <c r="AE87" i="26"/>
  <c r="AF87" i="26"/>
  <c r="AG87" i="26"/>
  <c r="AC87" i="26" s="1"/>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AC90" i="26" s="1"/>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AC110" i="26" s="1"/>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Y34" i="26" l="1"/>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0" i="29"/>
  <c r="AG20" i="29"/>
  <c r="AH20" i="29"/>
  <c r="AI20" i="29"/>
  <c r="AJ20" i="29"/>
  <c r="AK20" i="29"/>
  <c r="AL20" i="29"/>
  <c r="AM20" i="29"/>
  <c r="AN20" i="29"/>
  <c r="AO20" i="29"/>
  <c r="AP20" i="29"/>
  <c r="AQ20" i="29"/>
  <c r="AR20" i="29"/>
  <c r="AS20" i="29"/>
  <c r="AT20" i="29"/>
  <c r="AU20" i="29"/>
  <c r="AV20" i="29"/>
  <c r="AW20" i="29"/>
  <c r="AX20" i="29"/>
  <c r="AY20" i="29"/>
  <c r="AZ20" i="29"/>
  <c r="BA20"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3" i="29"/>
  <c r="AG23" i="29"/>
  <c r="AH23" i="29"/>
  <c r="AI23" i="29"/>
  <c r="AJ23" i="29"/>
  <c r="AK23" i="29"/>
  <c r="AL23" i="29"/>
  <c r="AM23" i="29"/>
  <c r="AN23" i="29"/>
  <c r="AO23" i="29"/>
  <c r="AP23" i="29"/>
  <c r="AQ23" i="29"/>
  <c r="AR23" i="29"/>
  <c r="AS23" i="29"/>
  <c r="AT23" i="29"/>
  <c r="AU23" i="29"/>
  <c r="AV23" i="29"/>
  <c r="AW23" i="29"/>
  <c r="AX23" i="29"/>
  <c r="AY23" i="29"/>
  <c r="AZ23" i="29"/>
  <c r="BA23"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F27" i="29"/>
  <c r="AG27" i="29"/>
  <c r="AH27" i="29"/>
  <c r="AI27" i="29"/>
  <c r="AJ27" i="29"/>
  <c r="AK27" i="29"/>
  <c r="AL27" i="29"/>
  <c r="AM27" i="29"/>
  <c r="AN27" i="29"/>
  <c r="AO27" i="29"/>
  <c r="AP27" i="29"/>
  <c r="AQ27" i="29"/>
  <c r="AR27" i="29"/>
  <c r="AS27" i="29"/>
  <c r="AT27" i="29"/>
  <c r="AU27" i="29"/>
  <c r="AV27" i="29"/>
  <c r="AW27" i="29"/>
  <c r="AX27" i="29"/>
  <c r="AY27" i="29"/>
  <c r="AZ27" i="29"/>
  <c r="BA27" i="29"/>
  <c r="AE27" i="29"/>
  <c r="AE26" i="29"/>
  <c r="AE25" i="29"/>
  <c r="AE24" i="29"/>
  <c r="AE23" i="29"/>
  <c r="AE22" i="29"/>
  <c r="AE21" i="29"/>
  <c r="AE20"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6"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7" i="15"/>
  <c r="AI73"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8" i="15" s="1"/>
  <c r="AI131" i="15"/>
  <c r="AK134" i="15" s="1"/>
  <c r="AI128" i="15"/>
  <c r="N7" i="26"/>
  <c r="N6" i="26"/>
  <c r="T59" i="15" s="1"/>
  <c r="N5" i="20"/>
  <c r="AB60" i="15" l="1"/>
  <c r="AH60" i="15" s="1"/>
  <c r="AK183" i="15" s="1"/>
  <c r="AH59" i="15"/>
  <c r="AE5" i="20"/>
  <c r="AI85" i="15" l="1"/>
  <c r="AI83" i="15"/>
  <c r="AE6" i="20"/>
  <c r="AM105" i="15" s="1"/>
  <c r="S106" i="15" s="1"/>
  <c r="AK184" i="15"/>
  <c r="Q38" i="15" l="1"/>
  <c r="AK187" i="15"/>
  <c r="AK186" i="15"/>
  <c r="U71" i="15"/>
  <c r="Q36" i="15" l="1"/>
  <c r="Y36" i="15" s="1"/>
  <c r="B17" i="20"/>
  <c r="B18" i="20"/>
  <c r="B19" i="20"/>
  <c r="B20" i="20"/>
  <c r="B21" i="20"/>
  <c r="N17" i="20"/>
  <c r="X17" i="20" l="1"/>
  <c r="AD17" i="20"/>
  <c r="AB17" i="20"/>
  <c r="T17" i="20"/>
  <c r="AK180"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0" i="15" l="1"/>
  <c r="N9" i="20"/>
  <c r="Q19" i="15" s="1"/>
  <c r="Y20" i="15" s="1"/>
  <c r="V9" i="20"/>
  <c r="N6" i="20" s="1"/>
  <c r="AC70" i="15" l="1"/>
  <c r="AK185" i="15" s="1"/>
  <c r="Q25" i="15"/>
  <c r="Y25" i="15" s="1"/>
  <c r="AA25" i="15" s="1"/>
  <c r="AK179"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69" i="15" s="1"/>
  <c r="AC38" i="16"/>
  <c r="I8" i="15" s="1"/>
  <c r="AK190" i="15" l="1"/>
  <c r="AK192" i="15"/>
  <c r="AK189" i="15" l="1"/>
  <c r="AK188" i="15"/>
  <c r="N7" i="20" l="1"/>
  <c r="Q18" i="15" s="1"/>
  <c r="Q21" i="15" s="1"/>
  <c r="Y21" i="15" s="1"/>
  <c r="AK178" i="15" s="1"/>
  <c r="Y6" i="26"/>
  <c r="Z5" i="26" s="1"/>
  <c r="S117" i="15" s="1"/>
  <c r="W8" i="20"/>
  <c r="S116" i="15" s="1"/>
  <c r="AM116" i="15" l="1"/>
  <c r="AK120" i="15" l="1"/>
  <c r="AK191"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<sst xmlns="http://schemas.openxmlformats.org/spreadsheetml/2006/main" count="4551" uniqueCount="2318">
  <si>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</si>
  <si>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</si>
  <si>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</si>
  <si>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</si>
  <si>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</si>
  <si>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</si>
  <si>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</si>
  <si>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</si>
  <si>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</si>
  <si>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</si>
  <si>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</si>
  <si>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</si>
  <si>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</si>
  <si>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</si>
  <si>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</si>
  <si>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</si>
  <si>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</si>
  <si>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</si>
  <si>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</si>
  <si>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</si>
  <si>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</si>
  <si>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</si>
  <si>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</si>
  <si>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</si>
  <si>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</si>
  <si>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</si>
  <si>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</si>
  <si>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</si>
  <si>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</si>
  <si>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</si>
  <si>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</si>
  <si>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</si>
  <si>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</si>
  <si>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</si>
  <si>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</si>
  <si>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</si>
  <si>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</si>
  <si>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</si>
  <si>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</si>
  <si>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</si>
  <si>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</si>
  <si>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</si>
  <si>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</si>
  <si>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</si>
  <si>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</si>
  <si>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</si>
  <si>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</si>
  <si>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</si>
  <si>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</si>
  <si>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</si>
  <si>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</si>
  <si>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</si>
  <si>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</si>
  <si>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</si>
  <si>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</si>
  <si>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</si>
  <si>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</si>
  <si>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</si>
  <si>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</si>
  <si>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</si>
  <si>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</si>
  <si>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</si>
  <si>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</si>
  <si>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</si>
  <si>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</si>
  <si>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</si>
  <si>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</si>
  <si>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</si>
  <si>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</si>
  <si>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</si>
  <si>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</si>
  <si>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</si>
  <si>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</si>
  <si>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</si>
  <si>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</si>
  <si>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</si>
  <si>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</si>
  <si>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</si>
  <si>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</si>
  <si>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</si>
  <si>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</si>
  <si>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</si>
  <si>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</si>
  <si>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</si>
  <si>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</si>
  <si>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</si>
  <si>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</si>
  <si>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</si>
  <si>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</si>
  <si>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</si>
  <si>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</si>
  <si>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</si>
  <si>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</si>
  <si>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</si>
  <si>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</si>
  <si>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</si>
  <si>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</si>
  <si>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</si>
  <si>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</si>
  <si>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</si>
  <si>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</si>
  <si>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</si>
  <si>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</si>
  <si>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</si>
  <si>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</si>
  <si>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</si>
  <si>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</si>
  <si>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</si>
  <si>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</si>
  <si>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</si>
  <si>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</si>
  <si>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</si>
  <si>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</si>
  <si>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</si>
  <si>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</si>
  <si>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</si>
  <si>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</si>
  <si>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</si>
  <si>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</si>
  <si>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</si>
  <si>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</si>
  <si>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</si>
  <si>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</si>
  <si>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</si>
  <si>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</si>
  <si>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</si>
  <si>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</si>
  <si>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</si>
  <si>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</si>
  <si>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</si>
  <si>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</si>
  <si>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</si>
  <si>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</si>
  <si>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</si>
  <si>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</si>
  <si>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</si>
  <si>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</si>
  <si>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</si>
  <si>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</si>
  <si>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</si>
  <si>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</si>
  <si>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</si>
  <si>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</si>
  <si>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</si>
  <si>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</si>
  <si>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</si>
  <si>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</si>
  <si>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</si>
  <si>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</si>
  <si>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</si>
  <si>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</si>
  <si>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</si>
  <si>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</si>
  <si>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</si>
  <si>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</si>
  <si>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</si>
  <si>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</si>
  <si>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</si>
  <si>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</si>
  <si>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</si>
  <si>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</si>
  <si>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</si>
  <si>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</si>
  <si>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</si>
  <si>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</si>
  <si>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</si>
  <si>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</si>
  <si>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</si>
  <si>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</si>
  <si>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</si>
  <si>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</si>
  <si>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</si>
  <si>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</si>
  <si>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</si>
  <si>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</si>
  <si>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</si>
  <si>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</si>
  <si>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</si>
  <si>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</si>
  <si>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</si>
  <si>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</si>
  <si>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</si>
  <si>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</si>
  <si>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</si>
  <si>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</si>
  <si>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</si>
  <si>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</si>
  <si>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</si>
  <si>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</si>
  <si>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</si>
  <si>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</si>
  <si>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</si>
  <si>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</si>
  <si>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</si>
  <si>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</si>
  <si>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</si>
  <si>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</si>
  <si>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</si>
  <si>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</si>
  <si>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</si>
  <si>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</si>
  <si>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</si>
  <si>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</si>
  <si>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</si>
  <si>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</si>
  <si>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</si>
  <si>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</si>
  <si>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</si>
  <si>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</si>
  <si>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</si>
  <si>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</si>
  <si>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</si>
  <si>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</si>
  <si>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</si>
  <si>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</si>
  <si>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</si>
  <si>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</si>
  <si>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</si>
  <si>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</si>
  <si>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</si>
  <si>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</si>
  <si>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</si>
  <si>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</si>
  <si>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</si>
  <si>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</si>
  <si>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</si>
  <si>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</si>
  <si>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</si>
  <si>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</si>
  <si>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</si>
  <si>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</si>
  <si>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</si>
  <si>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</si>
  <si>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</si>
  <si>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</si>
  <si>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</si>
  <si>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</si>
  <si>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</si>
  <si>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</si>
  <si>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</si>
  <si>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</si>
  <si>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</si>
  <si>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</si>
  <si>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</si>
  <si>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</si>
  <si>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</si>
  <si>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</si>
  <si>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</si>
  <si>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</si>
  <si>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</si>
  <si>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</si>
  <si>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</si>
  <si>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</si>
  <si>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</si>
  <si>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</si>
  <si>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</si>
  <si>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</si>
  <si>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</si>
  <si>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</si>
  <si>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</si>
  <si>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</si>
  <si>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</si>
  <si>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</si>
  <si>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</si>
  <si>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</si>
  <si>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</si>
  <si>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</si>
  <si>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</si>
  <si>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</si>
  <si>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</si>
  <si>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</si>
  <si>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</si>
  <si>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</si>
  <si>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</si>
  <si>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</si>
  <si>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</si>
  <si>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</si>
  <si>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</si>
  <si>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</si>
  <si>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</si>
  <si>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</si>
  <si>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</si>
  <si>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</si>
  <si>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</si>
  <si>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</si>
  <si>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</si>
  <si>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</si>
  <si>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</si>
  <si>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</si>
  <si>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</si>
  <si>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</si>
  <si>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</si>
  <si>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</si>
  <si>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</si>
  <si>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</si>
  <si>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</si>
  <si>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</si>
  <si>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</si>
  <si>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</si>
  <si>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</si>
  <si>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</si>
  <si>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</si>
  <si>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</si>
  <si>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</si>
  <si>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</si>
  <si>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</si>
  <si>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</si>
  <si>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</si>
  <si>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</si>
  <si>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</si>
  <si>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</si>
  <si>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</si>
  <si>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</si>
  <si>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</si>
  <si>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</si>
  <si>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</si>
  <si>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</si>
  <si>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</si>
  <si>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</si>
  <si>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</si>
  <si>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</si>
  <si>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</si>
  <si>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</si>
  <si>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</si>
  <si>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</si>
  <si>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</si>
  <si>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</si>
  <si>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</si>
  <si>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</si>
  <si>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</si>
  <si>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</si>
  <si>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</si>
  <si>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</si>
  <si>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</si>
  <si>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</si>
  <si>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</si>
  <si>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</si>
  <si>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</si>
  <si>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</si>
  <si>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</si>
  <si>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</si>
  <si>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</si>
  <si>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</si>
  <si>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</si>
  <si>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</si>
  <si>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</si>
  <si>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</si>
  <si>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</si>
  <si>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</si>
  <si>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</si>
  <si>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</si>
  <si>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</si>
  <si>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</si>
  <si>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</si>
  <si>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</si>
  <si>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</si>
  <si>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</si>
  <si>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</si>
  <si>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</si>
  <si>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</si>
  <si>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</si>
  <si>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</si>
  <si>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</si>
  <si>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</si>
  <si>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</si>
  <si>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</si>
  <si>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</si>
  <si>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</si>
  <si>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</si>
  <si>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</si>
  <si>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</si>
  <si>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</si>
  <si>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</si>
  <si>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</si>
  <si>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</si>
  <si>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</si>
  <si>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</si>
  <si>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</si>
  <si>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</si>
  <si>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</si>
  <si>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</si>
  <si>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</si>
  <si>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</si>
  <si>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</si>
  <si>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</si>
  <si>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</si>
  <si>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</si>
  <si>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</si>
  <si>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</si>
  <si>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</si>
  <si>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</si>
  <si>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</si>
  <si>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</si>
  <si>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</si>
  <si>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</si>
  <si>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</si>
  <si>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</si>
  <si>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</si>
  <si>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</si>
  <si>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</si>
  <si>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</si>
  <si>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</si>
  <si>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</si>
  <si>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</si>
  <si>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</si>
  <si>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</si>
  <si>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</si>
  <si>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</si>
  <si>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</si>
  <si>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</si>
  <si>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</si>
  <si>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</si>
  <si>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</si>
  <si>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</si>
  <si>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</si>
  <si>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</si>
  <si>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</si>
  <si>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</si>
  <si>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</si>
  <si>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</si>
  <si>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</si>
  <si>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</si>
  <si>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</si>
  <si>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</si>
  <si>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</si>
  <si>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</si>
  <si>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</si>
  <si>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</si>
  <si>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</si>
  <si>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</si>
  <si>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</si>
  <si>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</si>
  <si>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</si>
  <si>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</si>
  <si>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</si>
  <si>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</si>
  <si>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</si>
  <si>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</si>
  <si>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</si>
  <si>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</si>
  <si>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</si>
  <si>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</si>
  <si>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</si>
  <si>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</si>
  <si>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</si>
  <si>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</si>
  <si>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</si>
  <si>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</si>
  <si>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</si>
  <si>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</si>
  <si>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</si>
  <si>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</si>
  <si>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</si>
  <si>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</si>
  <si>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</si>
  <si>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</si>
  <si>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</si>
  <si>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</si>
  <si>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</si>
  <si>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</si>
  <si>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</si>
  <si>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</si>
  <si>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</si>
  <si>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</si>
  <si>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</si>
  <si>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</si>
  <si>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</si>
  <si>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</si>
  <si>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</si>
  <si>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</si>
  <si>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</si>
  <si>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</si>
  <si>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</si>
  <si>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</si>
  <si>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</si>
  <si>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</si>
  <si>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</si>
  <si>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</si>
  <si>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</si>
  <si>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</si>
  <si>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</si>
  <si>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</si>
  <si>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</si>
  <si>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</si>
  <si>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</si>
  <si>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</si>
  <si>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</si>
  <si>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</si>
  <si>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</si>
  <si>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</si>
  <si>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</si>
  <si>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</si>
  <si>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</si>
  <si>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</si>
  <si>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</si>
  <si>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</si>
  <si>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</si>
  <si>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</si>
  <si>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</si>
  <si>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</si>
  <si>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</si>
  <si>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</si>
  <si>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</si>
  <si>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</si>
  <si>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</si>
  <si>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</si>
  <si>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</si>
  <si>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</si>
  <si>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</si>
  <si>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</si>
  <si>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</si>
  <si>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</si>
  <si>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</si>
  <si>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</si>
  <si>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</si>
  <si>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</si>
  <si>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</si>
  <si>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</si>
  <si>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</si>
  <si>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</si>
  <si>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</si>
  <si>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</si>
  <si>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</si>
  <si>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</si>
  <si>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</si>
  <si>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</si>
  <si>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</si>
  <si>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</si>
  <si>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</si>
  <si>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</si>
  <si>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</si>
  <si>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</si>
  <si>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</si>
  <si>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</si>
  <si>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</si>
  <si>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</si>
  <si>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</si>
  <si>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</si>
  <si>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</si>
  <si>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</si>
  <si>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</si>
  <si>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</si>
  <si>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</si>
  <si>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</si>
  <si>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</si>
  <si>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</si>
  <si>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</si>
  <si>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</si>
  <si>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</si>
  <si>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</si>
  <si>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</si>
  <si>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</si>
  <si>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</si>
  <si>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</si>
  <si>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</si>
  <si>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</si>
  <si>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</si>
  <si>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</si>
  <si>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</si>
  <si>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</si>
  <si>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</si>
  <si>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</si>
  <si>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</si>
  <si>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</si>
  <si>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</si>
  <si>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</si>
  <si>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</si>
  <si>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</si>
  <si>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</si>
  <si>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</si>
  <si>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</si>
  <si>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</si>
  <si>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</si>
  <si>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</si>
  <si>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</si>
  <si>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</si>
  <si>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</si>
  <si>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</si>
  <si>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</si>
  <si>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</si>
  <si>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</si>
  <si>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</si>
  <si>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</si>
  <si>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</si>
  <si>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</si>
  <si>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</si>
  <si>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</si>
  <si>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</si>
  <si>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</si>
  <si>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</si>
  <si>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</si>
  <si>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</si>
  <si>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</si>
  <si>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</si>
  <si>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</si>
  <si>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</si>
  <si>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</si>
  <si>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</si>
  <si>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</si>
  <si>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</si>
  <si>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</si>
  <si>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</si>
  <si>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</si>
  <si>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</si>
  <si>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</si>
  <si>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</si>
  <si>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</si>
  <si>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</si>
  <si>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</si>
  <si>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</si>
  <si>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</si>
  <si>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</si>
  <si>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</si>
  <si>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</si>
  <si>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</si>
  <si>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</si>
  <si>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</si>
  <si>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</si>
  <si>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</si>
  <si>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</si>
  <si>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</si>
  <si>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</si>
  <si>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</si>
  <si>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</si>
  <si>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</si>
  <si>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</si>
  <si>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</si>
  <si>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</si>
  <si>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</si>
  <si>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</si>
  <si>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</si>
  <si>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</si>
  <si>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</si>
  <si>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</si>
  <si>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</si>
  <si>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</si>
  <si>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</si>
  <si>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</si>
  <si>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</si>
  <si>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</si>
  <si>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</si>
  <si>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</si>
  <si>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</si>
  <si>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</si>
  <si>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</si>
  <si>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</si>
  <si>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</si>
  <si>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</si>
  <si>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</si>
  <si>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</si>
  <si>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</si>
  <si>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</si>
  <si>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</si>
  <si>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</si>
  <si>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</si>
  <si>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</si>
  <si>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</si>
  <si>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</si>
  <si>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</si>
  <si>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</si>
  <si>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</si>
  <si>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</si>
  <si>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</si>
  <si>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</si>
  <si>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</si>
  <si>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</si>
  <si>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</si>
  <si>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</si>
  <si>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</si>
  <si>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</si>
  <si>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</si>
  <si>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</si>
  <si>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</si>
  <si>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</si>
  <si>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</si>
  <si>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</si>
  <si>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</si>
  <si>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</si>
  <si>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</si>
  <si>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</si>
  <si>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</si>
  <si>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</si>
  <si>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</si>
  <si>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</si>
  <si>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</si>
  <si>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</si>
  <si>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</si>
  <si>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</si>
  <si>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</si>
  <si>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</si>
  <si>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</si>
  <si>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</si>
  <si>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</si>
  <si>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</si>
  <si>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</si>
  <si>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</si>
  <si>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</si>
  <si>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</si>
  <si>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</si>
  <si>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</si>
  <si>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</si>
  <si>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</si>
  <si>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</si>
  <si>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</si>
  <si>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</si>
  <si>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</si>
  <si>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</si>
  <si>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</si>
  <si>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</si>
  <si>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</si>
  <si>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</si>
  <si>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</si>
  <si>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</si>
  <si>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</si>
  <si>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</si>
  <si>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</si>
  <si>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</si>
  <si>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</si>
  <si>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</si>
  <si>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</si>
  <si>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</si>
  <si>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</si>
  <si>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</si>
  <si>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</si>
  <si>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</si>
  <si>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</si>
  <si>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</si>
  <si>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</si>
  <si>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</si>
  <si>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</si>
  <si>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</si>
  <si>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</si>
  <si>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</si>
  <si>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</si>
  <si>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</si>
  <si>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</si>
  <si>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</si>
  <si>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</si>
  <si>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</si>
  <si>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</si>
  <si>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</si>
  <si>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</si>
  <si>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</si>
  <si>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</si>
  <si>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</si>
  <si>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</si>
  <si>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</si>
  <si>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</si>
  <si>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</si>
  <si>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</si>
  <si>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</si>
  <si>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</si>
  <si>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</si>
  <si>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</si>
  <si>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</si>
  <si>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</si>
  <si>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</si>
  <si>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</si>
  <si>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</si>
  <si>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</si>
  <si>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</si>
  <si>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</si>
  <si>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</si>
  <si>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</si>
  <si>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</si>
  <si>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</si>
  <si>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</si>
  <si>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</si>
  <si>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</si>
  <si>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</si>
  <si>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</si>
  <si>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</si>
  <si>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</si>
  <si>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</si>
  <si>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</si>
  <si>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</si>
  <si>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</si>
  <si>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</si>
  <si>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</si>
  <si>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</si>
  <si>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</si>
  <si>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</si>
  <si>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</si>
  <si>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</si>
  <si>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</si>
  <si>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</si>
  <si>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</si>
  <si>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</si>
  <si>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</si>
  <si>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</si>
  <si>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</si>
  <si>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</si>
  <si>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</si>
  <si>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</si>
  <si>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</si>
  <si>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</si>
  <si>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</si>
  <si>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</si>
  <si>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</si>
  <si>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</si>
  <si>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</si>
  <si>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</si>
  <si>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</si>
  <si>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</si>
  <si>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</si>
  <si>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</si>
  <si>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</si>
  <si>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</si>
  <si>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</si>
  <si>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</si>
  <si>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</si>
  <si>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</si>
  <si>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</si>
  <si>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</si>
  <si>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</si>
  <si>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</si>
  <si>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</si>
  <si>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</si>
  <si>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</si>
  <si>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</si>
  <si>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</si>
  <si>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</si>
  <si>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</si>
  <si>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</si>
  <si>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</si>
  <si>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</si>
  <si>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</si>
  <si>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</si>
  <si>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</si>
  <si>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</si>
  <si>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</si>
  <si>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</si>
  <si>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</si>
  <si>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</si>
  <si>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</si>
  <si>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</si>
  <si>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</si>
  <si>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</si>
  <si>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</si>
  <si>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</si>
  <si>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</si>
  <si>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</si>
  <si>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</si>
  <si>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</si>
  <si>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</si>
  <si>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</si>
  <si>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</si>
  <si>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</si>
  <si>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</si>
  <si>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</si>
  <si>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</si>
  <si>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</si>
  <si>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</si>
  <si>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</si>
  <si>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</si>
  <si>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</si>
  <si>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</si>
  <si>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</si>
  <si>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</si>
  <si>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</si>
  <si>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</si>
  <si>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</si>
  <si>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</si>
  <si>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</si>
  <si>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</si>
  <si>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</si>
  <si>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</si>
  <si>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</si>
  <si>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</si>
  <si>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</si>
  <si>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</si>
  <si>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</si>
  <si>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</si>
  <si>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</si>
  <si>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</si>
  <si>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</si>
  <si>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</si>
  <si>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</si>
  <si>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</si>
  <si>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</si>
  <si>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</si>
  <si>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</si>
  <si>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</si>
  <si>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</si>
  <si>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</si>
  <si>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</si>
  <si>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</si>
  <si>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</si>
  <si>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</si>
  <si>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</si>
  <si>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</si>
  <si>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</si>
  <si>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</si>
  <si>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</si>
  <si>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</si>
  <si>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</si>
  <si>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</si>
  <si>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</si>
  <si>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</si>
  <si>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</si>
  <si>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</si>
  <si>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</si>
  <si>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</si>
  <si>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</si>
  <si>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</si>
  <si>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</si>
  <si>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</si>
  <si>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</si>
  <si>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</si>
  <si>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</si>
  <si>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</si>
  <si>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</si>
  <si>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</si>
  <si>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</si>
  <si>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</si>
  <si>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</si>
  <si>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</si>
  <si>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</si>
  <si>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</si>
  <si>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</si>
  <si>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</si>
  <si>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</si>
  <si>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</si>
  <si>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</si>
  <si>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</si>
  <si>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</si>
  <si>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</si>
  <si>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</si>
  <si>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</si>
  <si>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</si>
  <si>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</si>
  <si>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</si>
  <si>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</si>
  <si>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</si>
  <si>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</si>
  <si>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</si>
  <si>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</si>
  <si>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</si>
  <si>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</si>
  <si>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</si>
  <si>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</si>
  <si>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</si>
  <si>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</si>
  <si>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</si>
  <si>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</si>
  <si>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</si>
  <si>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</si>
  <si>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</si>
  <si>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</si>
  <si>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</si>
  <si>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</si>
  <si>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</si>
  <si>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</si>
  <si>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</si>
  <si>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</si>
  <si>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</si>
  <si>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</si>
  <si>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</si>
  <si>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</si>
  <si>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</si>
  <si>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</si>
  <si>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</si>
  <si>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</si>
  <si>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</si>
  <si>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</si>
  <si>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</si>
  <si>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</si>
  <si>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</si>
  <si>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</si>
  <si>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</si>
  <si>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</si>
  <si>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</si>
  <si>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</si>
  <si>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</si>
  <si>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</si>
  <si>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</si>
  <si>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</si>
  <si>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</si>
  <si>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</si>
  <si>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</si>
  <si>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</si>
  <si>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</si>
  <si>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</si>
  <si>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</si>
  <si>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</si>
  <si>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</si>
  <si>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</si>
  <si>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</si>
  <si>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</si>
  <si>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</si>
  <si>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</si>
  <si>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</si>
  <si>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</si>
  <si>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</si>
  <si>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</si>
  <si>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</si>
  <si>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</si>
  <si>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</si>
  <si>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</si>
  <si>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</si>
  <si>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</si>
  <si>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</si>
  <si>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</si>
  <si>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</si>
  <si>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</si>
  <si>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</si>
  <si>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</si>
  <si>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</si>
  <si>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</si>
  <si>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</si>
  <si>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</si>
  <si>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</si>
  <si>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</si>
  <si>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</si>
  <si>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</si>
  <si>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</si>
  <si>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</si>
  <si>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</si>
  <si>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</si>
  <si>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</si>
  <si>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</si>
  <si>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</si>
  <si>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</si>
  <si>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</si>
  <si>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</si>
  <si>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</si>
  <si>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</si>
  <si>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</si>
  <si>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</si>
  <si>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</si>
  <si>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</si>
  <si>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</si>
  <si>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</si>
  <si>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</si>
  <si>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</si>
  <si>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</si>
  <si>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</si>
  <si>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</si>
  <si>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</si>
  <si>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</si>
  <si>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</si>
  <si>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</si>
  <si>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</si>
  <si>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</si>
  <si>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</si>
  <si>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</si>
  <si>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</si>
  <si>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</si>
  <si>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</si>
  <si>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</si>
  <si>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</si>
  <si>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</si>
  <si>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</si>
  <si>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</si>
  <si>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</si>
  <si>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</si>
  <si>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</si>
  <si>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</si>
  <si>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</si>
  <si>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</si>
  <si>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</si>
  <si>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</si>
  <si>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</si>
  <si>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</si>
  <si>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</si>
  <si>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</si>
  <si>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</si>
  <si>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</si>
  <si>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</si>
  <si>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</si>
  <si>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</si>
  <si>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</si>
  <si>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</si>
  <si>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</si>
  <si>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</si>
  <si>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</si>
  <si>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</si>
  <si>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</si>
  <si>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</si>
  <si>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</si>
  <si>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</si>
  <si>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</si>
  <si>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</si>
  <si>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</si>
  <si>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</si>
  <si>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</si>
  <si>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</si>
  <si>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</si>
  <si>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</si>
  <si>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</si>
  <si>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</si>
  <si>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</si>
  <si>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</si>
  <si>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</si>
  <si>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</si>
  <si>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</si>
  <si>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</si>
  <si>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</si>
  <si>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</si>
  <si>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</si>
  <si>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</si>
  <si>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</si>
  <si>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</si>
  <si>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</si>
  <si>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</si>
  <si>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</si>
  <si>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</si>
  <si>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</si>
  <si>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</si>
  <si>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</si>
  <si>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</si>
  <si>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</si>
  <si>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</si>
  <si>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</si>
  <si>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</si>
  <si>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</si>
  <si>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</si>
  <si>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</si>
  <si>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</si>
  <si>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</si>
  <si>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</si>
  <si>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</si>
  <si>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</si>
  <si>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</si>
  <si>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</si>
  <si>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</si>
  <si>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</si>
  <si>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</si>
  <si>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</si>
  <si>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</si>
  <si>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</si>
  <si>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</si>
  <si>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</si>
  <si>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</si>
  <si>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</si>
  <si>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</si>
  <si>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</si>
  <si>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</si>
  <si>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</si>
  <si>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</si>
  <si>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</si>
  <si>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</si>
  <si>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</si>
  <si>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</si>
  <si>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</si>
  <si>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</si>
  <si>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</si>
  <si>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</si>
  <si>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</si>
  <si>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</si>
  <si>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</si>
  <si>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</si>
  <si>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</si>
  <si>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</si>
  <si>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</si>
  <si>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</si>
  <si>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</si>
  <si>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</si>
  <si>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</si>
  <si>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</si>
  <si>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</si>
  <si>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</si>
  <si>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</si>
  <si>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</si>
  <si>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</si>
  <si>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</si>
  <si>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</si>
  <si>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</si>
  <si>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</si>
  <si>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</si>
  <si>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</si>
  <si>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</si>
  <si>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</si>
  <si>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</si>
  <si>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</si>
  <si>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</si>
  <si>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</si>
  <si>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</si>
  <si>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</si>
  <si>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</si>
  <si>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</si>
  <si>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</si>
  <si>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</si>
  <si>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</si>
  <si>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</si>
  <si>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</si>
  <si>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</si>
  <si>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</si>
  <si>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</si>
  <si>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</si>
  <si>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</si>
  <si>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</si>
  <si>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</si>
  <si>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</si>
  <si>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</si>
  <si>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</si>
  <si>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</si>
  <si>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</si>
  <si>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</si>
  <si>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</si>
  <si>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</si>
  <si>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</si>
  <si>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</si>
  <si>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</si>
  <si>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</si>
  <si>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</si>
  <si>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</si>
  <si>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</si>
  <si>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</si>
  <si>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</si>
  <si>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</si>
  <si>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</si>
  <si>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</si>
  <si>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</si>
  <si>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</si>
  <si>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</si>
  <si>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</si>
  <si>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</si>
  <si>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</si>
  <si>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</si>
  <si>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</si>
  <si>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</si>
  <si>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</si>
  <si>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</si>
  <si>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</si>
  <si>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</si>
  <si>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</si>
  <si>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</si>
  <si>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</si>
  <si>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</si>
  <si>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</si>
  <si>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</si>
  <si>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</si>
  <si>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</si>
  <si>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</si>
  <si>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</si>
  <si>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</si>
  <si>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</si>
  <si>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</si>
  <si>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</si>
  <si>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</si>
  <si>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</si>
  <si>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</si>
  <si>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</si>
  <si>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</si>
  <si>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</si>
  <si>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</si>
  <si>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</si>
  <si>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</si>
  <si>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</si>
  <si>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</si>
  <si>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</si>
  <si>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</si>
  <si>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</si>
  <si>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</si>
  <si>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</si>
  <si>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</si>
  <si>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</si>
  <si>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</si>
  <si>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</si>
  <si>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</si>
  <si>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</si>
  <si>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</si>
  <si>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</si>
  <si>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</si>
  <si>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</si>
  <si>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</si>
  <si>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</si>
  <si>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</si>
  <si>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</si>
  <si>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</si>
  <si>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</si>
  <si>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</si>
  <si>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</si>
  <si>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</si>
  <si>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</si>
  <si>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</si>
  <si>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</si>
  <si>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</si>
  <si>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</si>
  <si>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</si>
  <si>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</si>
  <si>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</si>
  <si>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</si>
  <si>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</si>
  <si>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</si>
  <si>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</si>
  <si>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</si>
  <si>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</si>
  <si>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</si>
  <si>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</si>
  <si>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</si>
  <si>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</si>
  <si>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</si>
  <si>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</si>
  <si>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</si>
  <si>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</si>
  <si>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</si>
  <si>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</si>
  <si>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</si>
  <si>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</si>
  <si>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</si>
  <si>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</si>
  <si>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</si>
  <si>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</si>
  <si>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</si>
  <si>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</si>
  <si>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</si>
  <si>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</si>
  <si>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</si>
  <si>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</si>
  <si>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</si>
  <si>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</si>
  <si>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</si>
  <si>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</si>
  <si>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</si>
  <si>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</si>
  <si>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</si>
  <si>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</si>
  <si>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</si>
  <si>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</si>
  <si>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</si>
  <si>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</si>
  <si>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</si>
  <si>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</si>
  <si>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</si>
  <si>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</si>
  <si>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</si>
  <si>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</si>
  <si>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</si>
  <si>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</si>
  <si>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</si>
  <si>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</si>
  <si>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</si>
  <si>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</si>
  <si>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</si>
  <si>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</si>
  <si>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</si>
  <si>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</si>
  <si>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</si>
  <si>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</si>
  <si>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</si>
  <si>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</si>
  <si>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</si>
  <si>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</si>
  <si>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</si>
  <si>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</si>
  <si>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</si>
  <si>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</si>
  <si>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</si>
  <si>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</si>
  <si>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</si>
  <si>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</si>
  <si>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</si>
  <si>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</si>
  <si>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</si>
  <si>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</si>
  <si>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</si>
  <si>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</si>
  <si>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</si>
  <si>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</si>
  <si>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</si>
  <si>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</si>
  <si>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</si>
  <si>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</si>
  <si>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</si>
  <si>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</si>
  <si>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</si>
  <si>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</si>
  <si>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</si>
  <si>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</si>
  <si>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</si>
  <si>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</si>
  <si>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</si>
  <si>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</si>
  <si>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</si>
  <si>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</si>
  <si>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</si>
  <si>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</si>
  <si>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</si>
  <si>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</si>
  <si>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</si>
  <si>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</si>
  <si>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</si>
  <si>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</si>
  <si>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</si>
  <si>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</si>
  <si>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</si>
  <si>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</si>
  <si>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</si>
  <si>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</si>
  <si>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</si>
  <si>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</si>
  <si>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</si>
  <si>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</si>
  <si>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</si>
  <si>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</si>
  <si>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</si>
  <si>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</si>
  <si>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</si>
  <si>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</si>
  <si>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</si>
  <si>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</si>
  <si>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</si>
  <si>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</si>
  <si>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</si>
  <si>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</si>
  <si>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</si>
  <si>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</si>
  <si>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</si>
  <si>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</si>
  <si>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</si>
  <si>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</si>
  <si>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</si>
  <si>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</si>
  <si>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</si>
  <si>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</si>
  <si>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</si>
  <si>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</si>
  <si>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</si>
  <si>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</si>
  <si>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</si>
  <si>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</si>
  <si>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</si>
  <si>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</si>
  <si>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</si>
  <si>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</si>
  <si>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</si>
  <si>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</si>
  <si>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</si>
  <si>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</si>
  <si>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</si>
  <si>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</si>
  <si>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</si>
  <si>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</si>
  <si>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</si>
  <si>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</si>
  <si>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</si>
  <si>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</si>
  <si>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</si>
  <si>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</si>
  <si>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</si>
  <si>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</si>
  <si>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</si>
  <si>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</si>
  <si>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</si>
  <si>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</si>
  <si>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</si>
  <si>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</si>
  <si>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</si>
  <si>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</si>
  <si>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</si>
  <si>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</si>
  <si>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</si>
  <si>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</si>
  <si>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</si>
  <si>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</si>
  <si>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</si>
  <si>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</si>
  <si>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</si>
  <si>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</si>
  <si>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</si>
  <si>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</si>
  <si>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</si>
  <si>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</si>
  <si>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</si>
  <si>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</si>
  <si>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</si>
  <si>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</si>
  <si>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</si>
  <si>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</si>
  <si>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</si>
  <si>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</si>
  <si>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</si>
  <si>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</si>
  <si>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</si>
  <si>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</si>
  <si>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</si>
  <si>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</si>
  <si>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</si>
  <si>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</si>
  <si>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</si>
  <si>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</si>
  <si>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</si>
  <si>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</si>
  <si>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</si>
  <si>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</si>
  <si>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</si>
  <si>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</si>
  <si>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</si>
  <si>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</si>
  <si>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</si>
  <si>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</si>
  <si>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</si>
  <si>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</si>
  <si>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</si>
  <si>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</si>
  <si>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</si>
  <si>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</si>
  <si>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</si>
  <si>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</si>
  <si>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</si>
  <si>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</si>
  <si>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</si>
  <si>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</si>
  <si>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</si>
  <si>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</si>
  <si>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</si>
  <si>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</si>
  <si>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</si>
  <si>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</si>
  <si>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</si>
  <si>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</si>
  <si>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</si>
  <si>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</si>
  <si>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</si>
  <si>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</si>
  <si>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</si>
  <si>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</si>
  <si>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</si>
  <si>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</si>
  <si>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</si>
  <si>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</si>
  <si>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</si>
  <si>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</si>
  <si>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</si>
  <si>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</si>
  <si>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</si>
  <si>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</si>
  <si>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</si>
  <si>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</si>
  <si>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</si>
  <si>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</si>
  <si>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</si>
  <si>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</si>
  <si>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</si>
  <si>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</si>
  <si>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</si>
  <si>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</si>
  <si>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</si>
  <si>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</si>
  <si>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</si>
  <si>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</si>
  <si>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</si>
  <si>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</si>
  <si>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</si>
  <si>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</si>
  <si>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</si>
  <si>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</si>
  <si>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</si>
  <si>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</si>
  <si>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</si>
  <si>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</si>
  <si>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</si>
  <si>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</si>
  <si>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</si>
  <si>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</si>
  <si>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</si>
  <si>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</si>
  <si>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</si>
  <si>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</si>
  <si>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</si>
  <si>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</si>
  <si>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</si>
  <si>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</si>
  <si>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</si>
  <si>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</si>
  <si>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</si>
  <si>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</si>
  <si>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</si>
  <si>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</si>
  <si>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</si>
  <si>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</si>
  <si>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</si>
  <si>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</si>
  <si>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</si>
  <si>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</si>
  <si>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</si>
  <si>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</si>
  <si>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</si>
  <si>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</si>
  <si>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</si>
  <si>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</si>
  <si>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</si>
  <si>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</si>
  <si>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</si>
  <si>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</si>
  <si>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</si>
  <si>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</si>
  <si>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</si>
  <si>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</si>
  <si>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</si>
  <si>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</si>
  <si>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</si>
  <si>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</si>
  <si>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</si>
  <si>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</si>
  <si>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</si>
  <si>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</si>
  <si>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</si>
  <si>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</si>
  <si>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</si>
  <si>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</si>
  <si>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</si>
  <si>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</si>
  <si>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</si>
  <si>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</si>
  <si>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</si>
  <si>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</si>
  <si>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</si>
  <si>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</si>
  <si>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</si>
  <si>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</si>
  <si>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</si>
  <si>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</si>
  <si>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</si>
  <si>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</si>
  <si>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</si>
  <si>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</si>
  <si>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</si>
  <si>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</si>
  <si>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</si>
  <si>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</si>
  <si>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</si>
  <si>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</si>
  <si>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</si>
  <si>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</si>
  <si>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</si>
  <si>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</si>
  <si>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</si>
  <si>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</si>
  <si>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</si>
  <si>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</si>
  <si>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</si>
  <si>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</si>
  <si>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</si>
  <si>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</si>
  <si>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</si>
  <si>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</si>
  <si>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</si>
  <si>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</si>
  <si>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</si>
  <si>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</si>
  <si>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</si>
  <si>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</si>
  <si>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</si>
  <si>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</si>
  <si>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</si>
  <si>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</si>
  <si>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</si>
  <si>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</si>
  <si>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</si>
  <si>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</si>
  <si>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</si>
  <si>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</si>
  <si>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</si>
  <si>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</si>
  <si>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</si>
  <si>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</si>
  <si>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</si>
  <si>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</si>
  <si>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</si>
  <si>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</si>
  <si>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</si>
  <si>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</si>
  <si>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</si>
  <si>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</si>
  <si>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</si>
  <si>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</si>
  <si>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</si>
  <si>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</si>
  <si>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</si>
  <si>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</si>
  <si>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</si>
  <si>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</si>
  <si>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</si>
  <si>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</si>
  <si>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</si>
  <si>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</si>
  <si>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</si>
  <si>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</si>
  <si>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</si>
  <si>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</si>
  <si>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</si>
  <si>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</si>
  <si>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</si>
  <si>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</si>
  <si>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</si>
  <si>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</si>
  <si>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</si>
  <si>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</si>
  <si>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</si>
  <si>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</si>
  <si>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</si>
  <si>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</si>
  <si>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</si>
  <si>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</si>
  <si>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</si>
  <si>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</si>
  <si>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</si>
  <si>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</si>
  <si>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</si>
  <si>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</si>
  <si>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</si>
  <si>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</si>
  <si>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</si>
  <si>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</si>
  <si>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</si>
  <si>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</si>
  <si>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</si>
  <si>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</si>
  <si>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</si>
  <si>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</si>
  <si>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</si>
  <si>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</si>
  <si>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</si>
  <si>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</si>
  <si>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</si>
  <si>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</si>
  <si>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</si>
  <si>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</si>
  <si>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</si>
  <si>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</si>
  <si>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</si>
  <si>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</si>
  <si>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</si>
  <si>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</si>
  <si>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</si>
  <si>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</si>
  <si>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</si>
  <si>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</si>
  <si>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</si>
  <si>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</si>
  <si>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</si>
  <si>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</si>
  <si>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</si>
  <si>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</si>
  <si>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</si>
  <si>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</si>
  <si>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</si>
  <si>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</si>
  <si>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</si>
  <si>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</si>
  <si>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</si>
  <si>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</si>
  <si>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</si>
  <si>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</si>
  <si>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</si>
  <si>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</si>
  <si>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</si>
  <si>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</si>
  <si>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</si>
  <si>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</si>
  <si>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</si>
  <si>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</si>
  <si>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</si>
  <si>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</si>
  <si>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</si>
  <si>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</si>
  <si>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</si>
  <si>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</si>
  <si>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</si>
  <si>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</si>
  <si>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</si>
  <si>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</si>
  <si>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</si>
  <si>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</si>
  <si>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</si>
  <si>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</si>
  <si>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</si>
  <si>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</si>
  <si>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</si>
  <si>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</si>
  <si>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</si>
  <si>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</si>
  <si>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</si>
  <si>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</si>
  <si>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</si>
  <si>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</si>
  <si>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</si>
  <si>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</si>
  <si>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</si>
  <si>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</si>
  <si>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</si>
  <si>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</si>
  <si>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</si>
  <si>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</si>
  <si>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</si>
  <si>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</si>
  <si>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</si>
  <si>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</si>
  <si>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</si>
  <si>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</si>
  <si>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</si>
  <si>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</si>
  <si>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</si>
  <si>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</si>
  <si>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</si>
  <si>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</si>
  <si>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</si>
  <si>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</si>
  <si>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</si>
  <si>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</si>
  <si>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</si>
  <si>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</si>
  <si>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</si>
  <si>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</si>
  <si>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</si>
  <si>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</si>
  <si>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</si>
  <si>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</si>
  <si>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</si>
  <si>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</si>
  <si>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</si>
  <si>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</si>
  <si>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</si>
  <si>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</si>
  <si>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</si>
  <si>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</si>
  <si>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</si>
  <si>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</si>
  <si>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</si>
  <si>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</si>
  <si>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</si>
  <si>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</si>
  <si>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</si>
  <si>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</si>
  <si>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</si>
  <si>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</si>
  <si>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</si>
  <si>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</si>
  <si>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</si>
  <si>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</si>
  <si>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</si>
  <si>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</si>
  <si>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</si>
  <si>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</si>
  <si>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</si>
  <si>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</si>
  <si>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</si>
  <si>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</si>
  <si>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</si>
  <si>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</si>
  <si>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</si>
  <si>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</si>
  <si>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</si>
  <si>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</si>
  <si>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</si>
  <si>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</si>
  <si>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</si>
  <si>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</si>
  <si>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</si>
  <si>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</si>
  <si>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</si>
  <si>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</si>
  <si>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</si>
  <si>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</si>
  <si>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</si>
  <si>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</si>
  <si>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</si>
  <si>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</si>
  <si>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</si>
  <si>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</si>
  <si>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</si>
  <si>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</si>
  <si>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</si>
  <si>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</si>
  <si>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</si>
  <si>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</si>
  <si>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</si>
  <si>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</si>
  <si>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</si>
  <si>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</si>
  <si>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</si>
  <si>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</si>
  <si>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</si>
  <si>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</si>
  <si>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</si>
  <si>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</si>
  <si>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</si>
  <si>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</si>
  <si>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</si>
  <si>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</si>
  <si>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</si>
  <si>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</si>
  <si>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</si>
  <si>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</si>
  <si>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</si>
  <si>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</si>
  <si>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</si>
  <si>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</si>
  <si>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</si>
  <si>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</si>
  <si>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</si>
  <si>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</si>
  <si>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</si>
  <si>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</si>
  <si>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</si>
  <si>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</si>
  <si>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</si>
  <si>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</si>
  <si>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</si>
  <si>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</si>
  <si>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</si>
  <si>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</si>
  <si>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</si>
  <si>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</si>
  <si>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</si>
  <si>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</si>
  <si>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</si>
  <si>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</si>
  <si>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</si>
  <si>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</si>
  <si>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</si>
  <si>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</si>
  <si>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</si>
  <si>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</si>
  <si>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</si>
  <si>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</si>
  <si>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</si>
  <si>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</si>
  <si>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</si>
  <si>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</si>
  <si>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</si>
  <si>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</si>
  <si>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</si>
  <si>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</si>
  <si>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</si>
  <si>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</si>
  <si>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</si>
  <si>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</si>
  <si>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</si>
  <si>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</si>
  <si>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</si>
  <si>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</si>
  <si>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</si>
  <si>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</si>
  <si>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</si>
  <si>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</si>
  <si>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</si>
  <si>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</si>
  <si>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</si>
  <si>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</si>
  <si>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</si>
  <si>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</si>
  <si>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</si>
  <si>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</si>
  <si>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</si>
  <si>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</si>
  <si>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</si>
  <si>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</si>
  <si>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</si>
  <si>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</si>
  <si>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</si>
  <si>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</si>
  <si>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</si>
  <si>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</si>
  <si>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</si>
  <si>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</si>
  <si>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</si>
  <si>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</si>
  <si>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</si>
  <si>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</si>
  <si>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</si>
  <si>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</si>
  <si>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</si>
  <si>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</si>
  <si>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</si>
  <si>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</si>
  <si>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</si>
  <si>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</si>
  <si>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</si>
  <si>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</si>
  <si>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</si>
  <si>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</si>
  <si>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</si>
  <si>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</si>
  <si>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</si>
  <si>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</si>
  <si>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</si>
  <si>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</si>
  <si>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</si>
  <si>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</si>
  <si>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</si>
  <si>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</si>
  <si>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</si>
  <si>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</si>
  <si>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</si>
  <si>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</si>
  <si>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</si>
  <si>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</si>
  <si>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</si>
  <si>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</si>
  <si>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</si>
  <si>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</si>
  <si>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</si>
  <si>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</si>
  <si>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</si>
  <si>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</si>
  <si>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</si>
  <si>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</si>
  <si>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</si>
  <si>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</si>
  <si>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</si>
  <si>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</si>
  <si>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</si>
  <si>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</si>
  <si>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</si>
  <si>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</si>
  <si>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</si>
  <si>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</si>
  <si>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</si>
  <si>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</si>
  <si>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</si>
  <si>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</si>
  <si>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</si>
  <si>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</si>
  <si>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</si>
  <si>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</si>
  <si>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</si>
  <si>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</si>
  <si>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</si>
  <si>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</si>
  <si>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</si>
  <si>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</si>
  <si>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</si>
  <si>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</si>
  <si>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</si>
  <si>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</si>
  <si>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</si>
  <si>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</si>
  <si>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</si>
  <si>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</si>
  <si>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</si>
  <si>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</si>
  <si>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</si>
  <si>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</si>
  <si>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</si>
  <si>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</si>
  <si>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</si>
  <si>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</si>
  <si>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</si>
  <si>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</si>
  <si>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</si>
  <si>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</si>
  <si>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</si>
  <si>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</si>
  <si>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</si>
  <si>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</si>
  <si>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</si>
  <si>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</si>
  <si>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</si>
  <si>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</si>
  <si>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</si>
  <si>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</si>
  <si>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</si>
  <si>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</si>
  <si>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</si>
  <si>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</si>
  <si>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</si>
  <si>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</si>
  <si>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</si>
  <si>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</si>
  <si>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</si>
  <si>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</si>
  <si>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</si>
  <si>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</si>
  <si>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</si>
  <si>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</si>
  <si>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</si>
  <si>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</si>
  <si>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</si>
  <si>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</si>
  <si>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</si>
  <si>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</si>
  <si>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</si>
  <si>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</si>
  <si>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</si>
  <si>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</si>
  <si>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</si>
  <si>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</si>
  <si>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</si>
  <si>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</si>
  <si>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</si>
  <si>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</si>
  <si>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</si>
  <si>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</si>
  <si>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</si>
  <si>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</si>
  <si>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</si>
  <si>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</si>
  <si>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</si>
  <si>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</si>
  <si>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</si>
  <si>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</si>
  <si>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</si>
  <si>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</si>
  <si>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</si>
  <si>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</si>
  <si>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</si>
  <si>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</si>
  <si>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</si>
  <si>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</si>
  <si>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</si>
  <si>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</si>
  <si>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</si>
  <si>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</si>
  <si>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</si>
  <si>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</si>
  <si>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</si>
  <si>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</si>
  <si>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</si>
  <si>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</si>
  <si>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</si>
  <si>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</si>
  <si>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</si>
  <si>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</si>
  <si>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</si>
  <si>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</si>
  <si>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</si>
  <si>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</si>
  <si>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</si>
  <si>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</si>
  <si>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</si>
  <si>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</si>
  <si>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</si>
  <si>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</si>
  <si>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</si>
  <si>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</si>
  <si>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</si>
  <si>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</si>
  <si>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</si>
  <si>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</si>
  <si>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</si>
  <si>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</si>
  <si>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</si>
  <si>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</si>
  <si>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</si>
  <si>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</si>
  <si>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</si>
  <si>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</si>
  <si>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</si>
  <si>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</si>
  <si>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</si>
  <si>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</si>
  <si>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</si>
  <si>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</si>
  <si>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</si>
  <si>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</si>
  <si>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</si>
  <si>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</si>
  <si>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</si>
  <si>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</si>
  <si>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</si>
  <si>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</si>
  <si>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</si>
  <si>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</si>
  <si>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</si>
  <si>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</si>
  <si>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</si>
  <si>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</si>
  <si>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</si>
  <si>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</si>
  <si>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</si>
  <si>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</si>
  <si>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</si>
  <si>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</si>
  <si>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</si>
  <si>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</si>
  <si>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</si>
  <si>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</si>
  <si>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</si>
  <si>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</si>
  <si>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</si>
  <si>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</si>
  <si>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</si>
  <si>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</si>
  <si>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</si>
  <si>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</si>
  <si>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</si>
  <si>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</si>
  <si>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</si>
  <si>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</si>
  <si>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</si>
  <si>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</si>
  <si>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</si>
  <si>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</si>
  <si>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</si>
  <si>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</si>
  <si>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</si>
  <si>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</si>
  <si>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</si>
  <si>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</si>
  <si>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</si>
  <si>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</si>
  <si>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</si>
  <si>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</si>
  <si>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</si>
  <si>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</si>
  <si>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</si>
  <si>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</si>
  <si>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</si>
  <si>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</si>
  <si>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</si>
  <si>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</si>
  <si>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</si>
  <si>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</si>
  <si>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</si>
  <si>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</si>
  <si>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</si>
  <si>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</si>
  <si>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</si>
  <si>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</si>
  <si>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</si>
  <si>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</si>
  <si>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</si>
  <si>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</si>
  <si>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</si>
  <si>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</si>
  <si>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</si>
  <si>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</si>
  <si>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</si>
  <si>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</si>
  <si>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</si>
  <si>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</si>
  <si>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</si>
  <si>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</si>
  <si>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</si>
  <si>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</si>
  <si>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</si>
  <si>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</si>
  <si>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</si>
  <si>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</si>
  <si>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</si>
  <si>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</si>
  <si>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</si>
  <si>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</si>
  <si>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</si>
  <si>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</si>
  <si>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</si>
  <si>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</si>
  <si>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</si>
  <si>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</si>
  <si>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</si>
  <si>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</si>
  <si>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</si>
  <si>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</si>
  <si>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</si>
  <si>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</si>
  <si>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</si>
  <si>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</si>
  <si>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</si>
  <si>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</si>
  <si>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</si>
  <si>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</si>
  <si>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</si>
  <si>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</si>
  <si>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</si>
  <si>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</si>
  <si>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</si>
  <si>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</si>
  <si>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</si>
  <si>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</si>
  <si>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</si>
  <si>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</si>
  <si>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</si>
  <si>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</si>
  <si>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</si>
  <si>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</si>
  <si>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</si>
  <si>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</si>
  <si>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</si>
  <si>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</si>
  <si>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</si>
  <si>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</si>
  <si>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</si>
  <si>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</si>
  <si>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</si>
  <si>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</si>
  <si>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</si>
  <si>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</si>
  <si>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</si>
  <si>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</si>
  <si>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</si>
  <si>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o)～(q)は、国民健康保険団体連合会から送付される「介護職員処遇改善加算等総額のお知らせ」及び「介護職員処遇改善加算等内訳のお知らせ」に基づいて記入すること。(r)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</si>
  <si>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</si>
  <si>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</si>
  <si>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</si>
  <si>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</si>
  <si>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</si>
  <si>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</si>
  <si>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東京都</t>
    <rPh sb="0" eb="2">
      <t>トウキョウ</t>
    </rPh>
    <rPh sb="2" eb="3">
      <t>ト</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</si>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</sst>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47">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1"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0" fontId="11" fillId="7" borderId="149"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9"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7"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8"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5"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6"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6"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35"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checked="Checked"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checked="Checked"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checked="Checked"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checked="Checked" fmlaLink="$AM$150" lockText="1" noThreeD="1"/>
</file>

<file path=xl/ctrlProps/ctrlProp31.xml><?xml version="1.0" encoding="utf-8"?>
<formControlPr xmlns="http://schemas.microsoft.com/office/spreadsheetml/2009/9/main" objectType="CheckBox" checked="Checked"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4"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checked="Checked"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81" lockText="1" noThreeD="1"/>
</file>

<file path=xl/ctrlProps/ctrlProp41.xml><?xml version="1.0" encoding="utf-8"?>
<formControlPr xmlns="http://schemas.microsoft.com/office/spreadsheetml/2009/9/main" objectType="CheckBox" checked="Checked" fmlaLink="$AM$65"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581400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164</xdr:row>
          <xdr:rowOff>0</xdr:rowOff>
        </xdr:from>
        <xdr:to>
          <xdr:col>6</xdr:col>
          <xdr:colOff>19050</xdr:colOff>
          <xdr:row>164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214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50945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161925</xdr:rowOff>
        </xdr:from>
        <xdr:to>
          <xdr:col>6</xdr:col>
          <xdr:colOff>0</xdr:colOff>
          <xdr:row>135</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28575</xdr:rowOff>
        </xdr:from>
        <xdr:to>
          <xdr:col>6</xdr:col>
          <xdr:colOff>0</xdr:colOff>
          <xdr:row>146</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257175</xdr:rowOff>
        </xdr:from>
        <xdr:to>
          <xdr:col>6</xdr:col>
          <xdr:colOff>0</xdr:colOff>
          <xdr:row>148</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161925</xdr:rowOff>
        </xdr:from>
        <xdr:to>
          <xdr:col>6</xdr:col>
          <xdr:colOff>0</xdr:colOff>
          <xdr:row>149</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180975</xdr:rowOff>
        </xdr:from>
        <xdr:to>
          <xdr:col>6</xdr:col>
          <xdr:colOff>0</xdr:colOff>
          <xdr:row>151</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19050</xdr:rowOff>
        </xdr:from>
        <xdr:to>
          <xdr:col>6</xdr:col>
          <xdr:colOff>0</xdr:colOff>
          <xdr:row>151</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247650</xdr:rowOff>
        </xdr:from>
        <xdr:to>
          <xdr:col>6</xdr:col>
          <xdr:colOff>0</xdr:colOff>
          <xdr:row>153</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142875</xdr:rowOff>
        </xdr:from>
        <xdr:to>
          <xdr:col>6</xdr:col>
          <xdr:colOff>0</xdr:colOff>
          <xdr:row>154</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3" customWidth="1"/>
    <col min="2" max="2" width="11" style="143" customWidth="1"/>
    <col min="3" max="12" width="2.625" style="143" customWidth="1"/>
    <col min="13" max="17" width="2.75" style="143" customWidth="1"/>
    <col min="18" max="22" width="2.625" style="143" customWidth="1"/>
    <col min="23" max="23" width="14.125" style="143" customWidth="1"/>
    <col min="24" max="24" width="25" style="143" customWidth="1"/>
    <col min="25" max="25" width="30.75" style="143" customWidth="1"/>
    <col min="26" max="26" width="8.625" style="143" customWidth="1"/>
    <col min="27" max="27" width="9.125" style="143" customWidth="1"/>
    <col min="28" max="28" width="7.625" style="143" customWidth="1"/>
    <col min="29" max="29" width="9" style="143" hidden="1" customWidth="1"/>
    <col min="30" max="16384" width="9" style="143"/>
  </cols>
  <sheetData>
    <row r="1" spans="1:29" ht="20.100000000000001" customHeight="1">
      <c r="A1" s="408" t="s">
        <v>2073</v>
      </c>
      <c r="AC1" s="143" t="s">
        <v>30</v>
      </c>
    </row>
    <row r="2" spans="1:29" ht="11.25" customHeight="1">
      <c r="A2" s="409"/>
    </row>
    <row r="3" spans="1:29" s="410" customFormat="1" ht="24" customHeight="1">
      <c r="A3" s="539" t="s">
        <v>124</v>
      </c>
      <c r="B3" s="539"/>
      <c r="C3" s="539"/>
      <c r="D3" s="539"/>
      <c r="E3" s="539"/>
      <c r="F3" s="539"/>
      <c r="G3" s="539"/>
      <c r="H3" s="539"/>
      <c r="I3" s="539"/>
      <c r="J3" s="539"/>
      <c r="K3" s="539"/>
      <c r="L3" s="539"/>
      <c r="M3" s="539"/>
      <c r="N3" s="539"/>
      <c r="O3" s="539"/>
      <c r="P3" s="539"/>
      <c r="Q3" s="539"/>
      <c r="R3" s="539"/>
      <c r="S3" s="539"/>
      <c r="T3" s="539"/>
      <c r="U3" s="539"/>
      <c r="V3" s="539"/>
      <c r="W3" s="539"/>
      <c r="X3" s="539"/>
      <c r="Y3" s="539"/>
      <c r="Z3" s="539"/>
    </row>
    <row r="4" spans="1:29" s="410" customFormat="1" ht="30.75" customHeight="1">
      <c r="A4" s="561" t="s">
        <v>125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411"/>
    </row>
    <row r="5" spans="1:29" ht="9.75" customHeight="1">
      <c r="A5" s="410"/>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row>
    <row r="6" spans="1:29" ht="14.25" customHeight="1">
      <c r="A6" s="562" t="s">
        <v>2281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413"/>
    </row>
    <row r="7" spans="1:29" ht="20.100000000000001" customHeight="1">
      <c r="A7" s="414"/>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row>
    <row r="8" spans="1:29" ht="20.100000000000001" customHeight="1">
      <c r="A8" s="414"/>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row>
    <row r="9" spans="1:29" ht="20.100000000000001" customHeight="1">
      <c r="A9" s="414"/>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row>
    <row r="10" spans="1:29" ht="20.100000000000001" customHeight="1">
      <c r="A10" s="414"/>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row>
    <row r="11" spans="1:29" ht="20.100000000000001" customHeight="1">
      <c r="A11" s="414"/>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row>
    <row r="12" spans="1:29" ht="20.100000000000001" customHeight="1">
      <c r="A12" s="412"/>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row>
    <row r="13" spans="1:29" ht="19.5" customHeight="1">
      <c r="A13" s="412"/>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row>
    <row r="14" spans="1:29" ht="51.75" customHeight="1">
      <c r="A14" s="539" t="s">
        <v>2290</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413"/>
    </row>
    <row r="15" spans="1:29" ht="13.5" customHeight="1">
      <c r="A15" s="410"/>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row>
    <row r="16" spans="1:29" ht="13.5" customHeight="1">
      <c r="A16" s="410"/>
      <c r="B16" s="412"/>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row>
    <row r="17" spans="1:27" ht="13.5" customHeight="1">
      <c r="A17" s="410"/>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row>
    <row r="18" spans="1:27" ht="13.5" customHeight="1">
      <c r="A18" s="410"/>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row>
    <row r="19" spans="1:27" ht="13.5" customHeight="1">
      <c r="A19" s="410"/>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row>
    <row r="20" spans="1:27" ht="13.5" customHeight="1">
      <c r="A20" s="410"/>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row>
    <row r="21" spans="1:27" ht="13.5" customHeight="1">
      <c r="A21" s="410"/>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row>
    <row r="22" spans="1:27" ht="13.5" customHeight="1">
      <c r="A22" s="410"/>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row>
    <row r="23" spans="1:27" ht="13.5" customHeight="1">
      <c r="A23" s="410"/>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row>
    <row r="24" spans="1:27" ht="13.5" customHeight="1">
      <c r="A24" s="410"/>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row>
    <row r="25" spans="1:27" ht="13.5" customHeight="1">
      <c r="A25" s="410"/>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row>
    <row r="26" spans="1:27" ht="13.5" customHeight="1">
      <c r="A26" s="410"/>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row>
    <row r="27" spans="1:27" ht="13.5" customHeight="1">
      <c r="A27" s="410"/>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row>
    <row r="28" spans="1:27" ht="13.5" customHeight="1">
      <c r="A28" s="410"/>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row>
    <row r="29" spans="1:27" ht="10.5" customHeight="1">
      <c r="A29" s="410"/>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row>
    <row r="30" spans="1:27" ht="19.5" customHeight="1">
      <c r="A30" s="415" t="s">
        <v>46</v>
      </c>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row>
    <row r="31" spans="1:27" ht="20.100000000000001" customHeight="1" thickBot="1">
      <c r="A31" s="412"/>
      <c r="B31" s="410" t="s">
        <v>2072</v>
      </c>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row>
    <row r="32" spans="1:27" ht="20.100000000000001" customHeight="1" thickBot="1">
      <c r="A32" s="412"/>
      <c r="B32" s="416" t="s">
        <v>87</v>
      </c>
      <c r="C32" s="565" t="s">
        <v>115</v>
      </c>
      <c r="D32" s="566"/>
      <c r="E32" s="566"/>
      <c r="F32" s="566"/>
      <c r="G32" s="566"/>
      <c r="H32" s="566"/>
      <c r="I32" s="566"/>
      <c r="J32" s="566"/>
      <c r="K32" s="566"/>
      <c r="L32" s="567"/>
      <c r="M32" s="412"/>
      <c r="N32" s="412"/>
      <c r="O32" s="412"/>
      <c r="P32" s="412"/>
      <c r="Q32" s="412"/>
      <c r="R32" s="412"/>
      <c r="S32" s="412"/>
      <c r="T32" s="412"/>
      <c r="U32" s="412"/>
      <c r="V32" s="412"/>
      <c r="W32" s="412"/>
      <c r="X32" s="412"/>
      <c r="Y32" s="412"/>
      <c r="Z32" s="412"/>
      <c r="AA32" s="412"/>
    </row>
    <row r="33" spans="1:29" ht="15" customHeight="1">
      <c r="A33" s="412"/>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row>
    <row r="34" spans="1:29" ht="20.100000000000001" customHeight="1">
      <c r="A34" s="415" t="s">
        <v>47</v>
      </c>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row>
    <row r="35" spans="1:29" ht="20.100000000000001" customHeight="1" thickBot="1">
      <c r="A35" s="412"/>
      <c r="B35" s="410" t="s">
        <v>86</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row>
    <row r="36" spans="1:29" ht="20.100000000000001" customHeight="1">
      <c r="A36" s="412"/>
      <c r="B36" s="417" t="s">
        <v>28</v>
      </c>
      <c r="C36" s="540" t="s">
        <v>0</v>
      </c>
      <c r="D36" s="540"/>
      <c r="E36" s="540"/>
      <c r="F36" s="540"/>
      <c r="G36" s="540"/>
      <c r="H36" s="540"/>
      <c r="I36" s="540"/>
      <c r="J36" s="540"/>
      <c r="K36" s="540"/>
      <c r="L36" s="541"/>
      <c r="M36" s="568" t="s">
        <v>106</v>
      </c>
      <c r="N36" s="569"/>
      <c r="O36" s="569"/>
      <c r="P36" s="569"/>
      <c r="Q36" s="569"/>
      <c r="R36" s="569"/>
      <c r="S36" s="569"/>
      <c r="T36" s="569"/>
      <c r="U36" s="569"/>
      <c r="V36" s="569"/>
      <c r="W36" s="570"/>
      <c r="X36" s="571"/>
      <c r="Y36" s="412"/>
      <c r="Z36" s="412"/>
      <c r="AA36" s="412"/>
    </row>
    <row r="37" spans="1:29" ht="20.100000000000001" customHeight="1" thickBot="1">
      <c r="A37" s="412"/>
      <c r="B37" s="418"/>
      <c r="C37" s="540" t="s">
        <v>31</v>
      </c>
      <c r="D37" s="540"/>
      <c r="E37" s="540"/>
      <c r="F37" s="540"/>
      <c r="G37" s="540"/>
      <c r="H37" s="540"/>
      <c r="I37" s="540"/>
      <c r="J37" s="540"/>
      <c r="K37" s="540"/>
      <c r="L37" s="541"/>
      <c r="M37" s="556" t="s">
        <v>106</v>
      </c>
      <c r="N37" s="557"/>
      <c r="O37" s="557"/>
      <c r="P37" s="557"/>
      <c r="Q37" s="557"/>
      <c r="R37" s="557"/>
      <c r="S37" s="557"/>
      <c r="T37" s="557"/>
      <c r="U37" s="551"/>
      <c r="V37" s="551"/>
      <c r="W37" s="552"/>
      <c r="X37" s="553"/>
      <c r="Y37" s="412"/>
      <c r="Z37" s="412"/>
      <c r="AA37" s="412"/>
      <c r="AC37" s="143" t="s">
        <v>32</v>
      </c>
    </row>
    <row r="38" spans="1:29" ht="20.100000000000001" customHeight="1" thickBot="1">
      <c r="A38" s="412"/>
      <c r="B38" s="417" t="s">
        <v>33</v>
      </c>
      <c r="C38" s="540" t="s">
        <v>34</v>
      </c>
      <c r="D38" s="540"/>
      <c r="E38" s="540"/>
      <c r="F38" s="540"/>
      <c r="G38" s="540"/>
      <c r="H38" s="540"/>
      <c r="I38" s="540"/>
      <c r="J38" s="540"/>
      <c r="K38" s="540"/>
      <c r="L38" s="541"/>
      <c r="M38" s="1">
        <v>1</v>
      </c>
      <c r="N38" s="2">
        <v>0</v>
      </c>
      <c r="O38" s="2">
        <v>0</v>
      </c>
      <c r="P38" s="419" t="s">
        <v>88</v>
      </c>
      <c r="Q38" s="2">
        <v>1</v>
      </c>
      <c r="R38" s="2">
        <v>2</v>
      </c>
      <c r="S38" s="2">
        <v>3</v>
      </c>
      <c r="T38" s="3">
        <v>4</v>
      </c>
      <c r="U38" s="420"/>
      <c r="V38" s="421"/>
      <c r="W38" s="421"/>
      <c r="X38" s="421"/>
      <c r="Y38" s="412"/>
      <c r="Z38" s="412"/>
      <c r="AA38" s="412"/>
      <c r="AC38" s="143" t="str">
        <f>CONCATENATE(M38,N38,O38,P38,Q38,R38,S38,T38)</f>
        <v>100－1234</v>
      </c>
    </row>
    <row r="39" spans="1:29" ht="20.100000000000001" customHeight="1">
      <c r="A39" s="412"/>
      <c r="B39" s="422"/>
      <c r="C39" s="540" t="s">
        <v>35</v>
      </c>
      <c r="D39" s="540"/>
      <c r="E39" s="540"/>
      <c r="F39" s="540"/>
      <c r="G39" s="540"/>
      <c r="H39" s="540"/>
      <c r="I39" s="540"/>
      <c r="J39" s="540"/>
      <c r="K39" s="540"/>
      <c r="L39" s="541"/>
      <c r="M39" s="556" t="s">
        <v>107</v>
      </c>
      <c r="N39" s="557"/>
      <c r="O39" s="557"/>
      <c r="P39" s="557"/>
      <c r="Q39" s="557"/>
      <c r="R39" s="557"/>
      <c r="S39" s="557"/>
      <c r="T39" s="557"/>
      <c r="U39" s="543"/>
      <c r="V39" s="543"/>
      <c r="W39" s="544"/>
      <c r="X39" s="545"/>
      <c r="Y39" s="412"/>
      <c r="Z39" s="412"/>
      <c r="AA39" s="412"/>
    </row>
    <row r="40" spans="1:29" ht="20.100000000000001" customHeight="1">
      <c r="A40" s="412"/>
      <c r="B40" s="418"/>
      <c r="C40" s="540" t="s">
        <v>36</v>
      </c>
      <c r="D40" s="540"/>
      <c r="E40" s="540"/>
      <c r="F40" s="540"/>
      <c r="G40" s="540"/>
      <c r="H40" s="540"/>
      <c r="I40" s="540"/>
      <c r="J40" s="540"/>
      <c r="K40" s="540"/>
      <c r="L40" s="541"/>
      <c r="M40" s="556" t="s">
        <v>108</v>
      </c>
      <c r="N40" s="557"/>
      <c r="O40" s="557"/>
      <c r="P40" s="557"/>
      <c r="Q40" s="557"/>
      <c r="R40" s="557"/>
      <c r="S40" s="557"/>
      <c r="T40" s="557"/>
      <c r="U40" s="557"/>
      <c r="V40" s="557"/>
      <c r="W40" s="558"/>
      <c r="X40" s="559"/>
      <c r="Y40" s="412"/>
      <c r="Z40" s="412"/>
      <c r="AA40" s="412"/>
    </row>
    <row r="41" spans="1:29" ht="20.100000000000001" customHeight="1">
      <c r="A41" s="412"/>
      <c r="B41" s="417" t="s">
        <v>37</v>
      </c>
      <c r="C41" s="540" t="s">
        <v>38</v>
      </c>
      <c r="D41" s="540"/>
      <c r="E41" s="540"/>
      <c r="F41" s="540"/>
      <c r="G41" s="540"/>
      <c r="H41" s="540"/>
      <c r="I41" s="540"/>
      <c r="J41" s="540"/>
      <c r="K41" s="540"/>
      <c r="L41" s="541"/>
      <c r="M41" s="556" t="s">
        <v>109</v>
      </c>
      <c r="N41" s="557"/>
      <c r="O41" s="557"/>
      <c r="P41" s="557"/>
      <c r="Q41" s="557"/>
      <c r="R41" s="557"/>
      <c r="S41" s="557"/>
      <c r="T41" s="557"/>
      <c r="U41" s="557"/>
      <c r="V41" s="557"/>
      <c r="W41" s="558"/>
      <c r="X41" s="559"/>
      <c r="Y41" s="412"/>
      <c r="Z41" s="412"/>
      <c r="AA41" s="412"/>
    </row>
    <row r="42" spans="1:29" ht="20.100000000000001" customHeight="1">
      <c r="A42" s="412"/>
      <c r="B42" s="418"/>
      <c r="C42" s="540" t="s">
        <v>39</v>
      </c>
      <c r="D42" s="540"/>
      <c r="E42" s="540"/>
      <c r="F42" s="540"/>
      <c r="G42" s="540"/>
      <c r="H42" s="540"/>
      <c r="I42" s="540"/>
      <c r="J42" s="540"/>
      <c r="K42" s="540"/>
      <c r="L42" s="541"/>
      <c r="M42" s="550" t="s">
        <v>110</v>
      </c>
      <c r="N42" s="551"/>
      <c r="O42" s="551"/>
      <c r="P42" s="551"/>
      <c r="Q42" s="551"/>
      <c r="R42" s="551"/>
      <c r="S42" s="551"/>
      <c r="T42" s="551"/>
      <c r="U42" s="551"/>
      <c r="V42" s="551"/>
      <c r="W42" s="552"/>
      <c r="X42" s="553"/>
      <c r="Y42" s="412"/>
      <c r="Z42" s="412"/>
      <c r="AA42" s="412"/>
    </row>
    <row r="43" spans="1:29" ht="20.100000000000001" customHeight="1">
      <c r="A43" s="412"/>
      <c r="B43" s="554" t="s">
        <v>40</v>
      </c>
      <c r="C43" s="540" t="s">
        <v>41</v>
      </c>
      <c r="D43" s="540"/>
      <c r="E43" s="540"/>
      <c r="F43" s="540"/>
      <c r="G43" s="540"/>
      <c r="H43" s="540"/>
      <c r="I43" s="540"/>
      <c r="J43" s="540"/>
      <c r="K43" s="540"/>
      <c r="L43" s="541"/>
      <c r="M43" s="556" t="s">
        <v>111</v>
      </c>
      <c r="N43" s="557"/>
      <c r="O43" s="557"/>
      <c r="P43" s="557"/>
      <c r="Q43" s="557"/>
      <c r="R43" s="557"/>
      <c r="S43" s="557"/>
      <c r="T43" s="557"/>
      <c r="U43" s="557"/>
      <c r="V43" s="557"/>
      <c r="W43" s="558"/>
      <c r="X43" s="559"/>
      <c r="Y43" s="412"/>
      <c r="Z43" s="412"/>
      <c r="AA43" s="412"/>
    </row>
    <row r="44" spans="1:29" ht="20.100000000000001" customHeight="1">
      <c r="A44" s="412"/>
      <c r="B44" s="555"/>
      <c r="C44" s="560" t="s">
        <v>39</v>
      </c>
      <c r="D44" s="560"/>
      <c r="E44" s="560"/>
      <c r="F44" s="560"/>
      <c r="G44" s="560"/>
      <c r="H44" s="560"/>
      <c r="I44" s="560"/>
      <c r="J44" s="560"/>
      <c r="K44" s="560"/>
      <c r="L44" s="560"/>
      <c r="M44" s="556" t="s">
        <v>112</v>
      </c>
      <c r="N44" s="557"/>
      <c r="O44" s="557"/>
      <c r="P44" s="557"/>
      <c r="Q44" s="557"/>
      <c r="R44" s="557"/>
      <c r="S44" s="557"/>
      <c r="T44" s="557"/>
      <c r="U44" s="557"/>
      <c r="V44" s="557"/>
      <c r="W44" s="558"/>
      <c r="X44" s="559"/>
      <c r="Y44" s="412"/>
      <c r="Z44" s="412"/>
      <c r="AA44" s="412"/>
    </row>
    <row r="45" spans="1:29" ht="20.100000000000001" customHeight="1">
      <c r="A45" s="412"/>
      <c r="B45" s="417" t="s">
        <v>26</v>
      </c>
      <c r="C45" s="540" t="s">
        <v>14</v>
      </c>
      <c r="D45" s="540"/>
      <c r="E45" s="540"/>
      <c r="F45" s="540"/>
      <c r="G45" s="540"/>
      <c r="H45" s="540"/>
      <c r="I45" s="540"/>
      <c r="J45" s="540"/>
      <c r="K45" s="540"/>
      <c r="L45" s="541"/>
      <c r="M45" s="542" t="s">
        <v>113</v>
      </c>
      <c r="N45" s="543"/>
      <c r="O45" s="543"/>
      <c r="P45" s="543"/>
      <c r="Q45" s="543"/>
      <c r="R45" s="543"/>
      <c r="S45" s="543"/>
      <c r="T45" s="543"/>
      <c r="U45" s="543"/>
      <c r="V45" s="543"/>
      <c r="W45" s="544"/>
      <c r="X45" s="545"/>
      <c r="Y45" s="412"/>
      <c r="Z45" s="412"/>
      <c r="AA45" s="412"/>
    </row>
    <row r="46" spans="1:29" ht="20.100000000000001" customHeight="1" thickBot="1">
      <c r="A46" s="412"/>
      <c r="B46" s="423"/>
      <c r="C46" s="540" t="s">
        <v>27</v>
      </c>
      <c r="D46" s="540"/>
      <c r="E46" s="540"/>
      <c r="F46" s="540"/>
      <c r="G46" s="540"/>
      <c r="H46" s="540"/>
      <c r="I46" s="540"/>
      <c r="J46" s="540"/>
      <c r="K46" s="540"/>
      <c r="L46" s="541"/>
      <c r="M46" s="546" t="s">
        <v>114</v>
      </c>
      <c r="N46" s="547"/>
      <c r="O46" s="547"/>
      <c r="P46" s="547"/>
      <c r="Q46" s="547"/>
      <c r="R46" s="547"/>
      <c r="S46" s="547"/>
      <c r="T46" s="547"/>
      <c r="U46" s="547"/>
      <c r="V46" s="547"/>
      <c r="W46" s="548"/>
      <c r="X46" s="549"/>
      <c r="Y46" s="412"/>
      <c r="Z46" s="412"/>
      <c r="AA46" s="412"/>
    </row>
    <row r="47" spans="1:29" ht="16.5" customHeight="1">
      <c r="A47" s="412"/>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row>
    <row r="48" spans="1:29" ht="20.100000000000001" customHeight="1">
      <c r="A48" s="415" t="s">
        <v>92</v>
      </c>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row>
    <row r="49" spans="1:27" ht="14.25">
      <c r="A49" s="412"/>
      <c r="B49" s="410" t="s">
        <v>2280</v>
      </c>
      <c r="C49" s="412"/>
      <c r="D49" s="412"/>
      <c r="E49" s="412"/>
      <c r="F49" s="412"/>
      <c r="G49" s="412"/>
      <c r="H49" s="412"/>
      <c r="I49" s="412"/>
      <c r="J49" s="412"/>
      <c r="K49" s="412"/>
      <c r="L49" s="412"/>
      <c r="M49" s="412"/>
      <c r="N49" s="412"/>
      <c r="O49" s="412"/>
      <c r="P49" s="412"/>
      <c r="Q49" s="412"/>
      <c r="R49" s="412"/>
      <c r="S49" s="412"/>
      <c r="T49" s="412"/>
      <c r="U49" s="412"/>
      <c r="V49" s="412"/>
      <c r="W49" s="412"/>
      <c r="X49" s="424"/>
      <c r="Y49" s="412"/>
      <c r="Z49" s="412"/>
      <c r="AA49" s="412"/>
    </row>
    <row r="50" spans="1:27" ht="13.5">
      <c r="A50" s="412"/>
      <c r="B50" s="425"/>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row>
    <row r="51" spans="1:27" ht="28.5" customHeight="1">
      <c r="A51" s="412"/>
      <c r="B51" s="524" t="s">
        <v>42</v>
      </c>
      <c r="C51" s="524" t="s">
        <v>43</v>
      </c>
      <c r="D51" s="524"/>
      <c r="E51" s="524"/>
      <c r="F51" s="524"/>
      <c r="G51" s="524"/>
      <c r="H51" s="524"/>
      <c r="I51" s="524"/>
      <c r="J51" s="524"/>
      <c r="K51" s="524"/>
      <c r="L51" s="524"/>
      <c r="M51" s="524" t="s">
        <v>44</v>
      </c>
      <c r="N51" s="524"/>
      <c r="O51" s="524"/>
      <c r="P51" s="524"/>
      <c r="Q51" s="524"/>
      <c r="R51" s="533" t="s">
        <v>50</v>
      </c>
      <c r="S51" s="534"/>
      <c r="T51" s="534"/>
      <c r="U51" s="534"/>
      <c r="V51" s="534"/>
      <c r="W51" s="535"/>
      <c r="X51" s="524" t="s">
        <v>45</v>
      </c>
      <c r="Y51" s="563" t="s">
        <v>6</v>
      </c>
      <c r="Z51" s="426"/>
      <c r="AA51" s="426"/>
    </row>
    <row r="52" spans="1:27" ht="28.5" customHeight="1" thickBot="1">
      <c r="A52" s="412"/>
      <c r="B52" s="524"/>
      <c r="C52" s="525"/>
      <c r="D52" s="525"/>
      <c r="E52" s="525"/>
      <c r="F52" s="525"/>
      <c r="G52" s="525"/>
      <c r="H52" s="525"/>
      <c r="I52" s="525"/>
      <c r="J52" s="525"/>
      <c r="K52" s="525"/>
      <c r="L52" s="525"/>
      <c r="M52" s="525"/>
      <c r="N52" s="525"/>
      <c r="O52" s="525"/>
      <c r="P52" s="525"/>
      <c r="Q52" s="525"/>
      <c r="R52" s="529" t="s">
        <v>51</v>
      </c>
      <c r="S52" s="525"/>
      <c r="T52" s="525"/>
      <c r="U52" s="525"/>
      <c r="V52" s="525"/>
      <c r="W52" s="427" t="s">
        <v>52</v>
      </c>
      <c r="X52" s="525"/>
      <c r="Y52" s="564"/>
      <c r="Z52" s="424"/>
      <c r="AA52" s="424"/>
    </row>
    <row r="53" spans="1:27" ht="33.950000000000003" customHeight="1">
      <c r="A53" s="412"/>
      <c r="B53" s="428">
        <v>1</v>
      </c>
      <c r="C53" s="536">
        <v>1334567890</v>
      </c>
      <c r="D53" s="537"/>
      <c r="E53" s="537"/>
      <c r="F53" s="537"/>
      <c r="G53" s="537"/>
      <c r="H53" s="537"/>
      <c r="I53" s="537"/>
      <c r="J53" s="537"/>
      <c r="K53" s="537"/>
      <c r="L53" s="538"/>
      <c r="M53" s="530" t="s">
        <v>102</v>
      </c>
      <c r="N53" s="531"/>
      <c r="O53" s="531"/>
      <c r="P53" s="531"/>
      <c r="Q53" s="532"/>
      <c r="R53" s="530" t="s">
        <v>2291</v>
      </c>
      <c r="S53" s="531"/>
      <c r="T53" s="531"/>
      <c r="U53" s="531"/>
      <c r="V53" s="532"/>
      <c r="W53" s="130" t="s">
        <v>839</v>
      </c>
      <c r="X53" s="131" t="s">
        <v>2292</v>
      </c>
      <c r="Y53" s="132" t="s">
        <v>8</v>
      </c>
      <c r="Z53" s="429"/>
      <c r="AA53" s="430"/>
    </row>
    <row r="54" spans="1:27" ht="33.950000000000003" customHeight="1">
      <c r="A54" s="412"/>
      <c r="B54" s="431">
        <f>B53+1</f>
        <v>2</v>
      </c>
      <c r="C54" s="521">
        <v>1334567890</v>
      </c>
      <c r="D54" s="522"/>
      <c r="E54" s="522"/>
      <c r="F54" s="522"/>
      <c r="G54" s="522"/>
      <c r="H54" s="522"/>
      <c r="I54" s="522"/>
      <c r="J54" s="522"/>
      <c r="K54" s="522"/>
      <c r="L54" s="523"/>
      <c r="M54" s="526" t="s">
        <v>117</v>
      </c>
      <c r="N54" s="527"/>
      <c r="O54" s="527"/>
      <c r="P54" s="527"/>
      <c r="Q54" s="528"/>
      <c r="R54" s="514" t="s">
        <v>2291</v>
      </c>
      <c r="S54" s="515"/>
      <c r="T54" s="515"/>
      <c r="U54" s="515"/>
      <c r="V54" s="516"/>
      <c r="W54" s="125" t="s">
        <v>839</v>
      </c>
      <c r="X54" s="4" t="s">
        <v>2292</v>
      </c>
      <c r="Y54" s="5" t="s">
        <v>177</v>
      </c>
      <c r="Z54" s="429"/>
      <c r="AA54" s="430"/>
    </row>
    <row r="55" spans="1:27" ht="33.950000000000003" customHeight="1">
      <c r="A55" s="412"/>
      <c r="B55" s="431">
        <f t="shared" ref="B55:B118" si="0">B54+1</f>
        <v>3</v>
      </c>
      <c r="C55" s="521">
        <v>1334567891</v>
      </c>
      <c r="D55" s="522"/>
      <c r="E55" s="522"/>
      <c r="F55" s="522"/>
      <c r="G55" s="522"/>
      <c r="H55" s="522"/>
      <c r="I55" s="522"/>
      <c r="J55" s="522"/>
      <c r="K55" s="522"/>
      <c r="L55" s="523"/>
      <c r="M55" s="514" t="s">
        <v>102</v>
      </c>
      <c r="N55" s="515"/>
      <c r="O55" s="515"/>
      <c r="P55" s="515"/>
      <c r="Q55" s="516"/>
      <c r="R55" s="514" t="s">
        <v>2291</v>
      </c>
      <c r="S55" s="515"/>
      <c r="T55" s="515"/>
      <c r="U55" s="515"/>
      <c r="V55" s="516"/>
      <c r="W55" s="125" t="s">
        <v>839</v>
      </c>
      <c r="X55" s="4" t="s">
        <v>2293</v>
      </c>
      <c r="Y55" s="5" t="s">
        <v>10</v>
      </c>
      <c r="Z55" s="429"/>
      <c r="AA55" s="430"/>
    </row>
    <row r="56" spans="1:27" ht="33.950000000000003" customHeight="1">
      <c r="A56" s="412"/>
      <c r="B56" s="431">
        <f t="shared" si="0"/>
        <v>4</v>
      </c>
      <c r="C56" s="521">
        <v>1334567892</v>
      </c>
      <c r="D56" s="522"/>
      <c r="E56" s="522"/>
      <c r="F56" s="522"/>
      <c r="G56" s="522"/>
      <c r="H56" s="522"/>
      <c r="I56" s="522"/>
      <c r="J56" s="522"/>
      <c r="K56" s="522"/>
      <c r="L56" s="523"/>
      <c r="M56" s="514" t="s">
        <v>2294</v>
      </c>
      <c r="N56" s="515"/>
      <c r="O56" s="515"/>
      <c r="P56" s="515"/>
      <c r="Q56" s="516"/>
      <c r="R56" s="514" t="s">
        <v>2291</v>
      </c>
      <c r="S56" s="515"/>
      <c r="T56" s="515"/>
      <c r="U56" s="515"/>
      <c r="V56" s="516"/>
      <c r="W56" s="125" t="s">
        <v>2295</v>
      </c>
      <c r="X56" s="4" t="s">
        <v>2296</v>
      </c>
      <c r="Y56" s="5" t="s">
        <v>105</v>
      </c>
      <c r="Z56" s="429"/>
      <c r="AA56" s="430"/>
    </row>
    <row r="57" spans="1:27" ht="33.950000000000003" customHeight="1">
      <c r="A57" s="412"/>
      <c r="B57" s="431">
        <f t="shared" si="0"/>
        <v>5</v>
      </c>
      <c r="C57" s="521">
        <v>1334567893</v>
      </c>
      <c r="D57" s="522"/>
      <c r="E57" s="522"/>
      <c r="F57" s="522"/>
      <c r="G57" s="522"/>
      <c r="H57" s="522"/>
      <c r="I57" s="522"/>
      <c r="J57" s="522"/>
      <c r="K57" s="522"/>
      <c r="L57" s="523"/>
      <c r="M57" s="514" t="s">
        <v>104</v>
      </c>
      <c r="N57" s="515"/>
      <c r="O57" s="515"/>
      <c r="P57" s="515"/>
      <c r="Q57" s="516"/>
      <c r="R57" s="514" t="s">
        <v>783</v>
      </c>
      <c r="S57" s="515"/>
      <c r="T57" s="515"/>
      <c r="U57" s="515"/>
      <c r="V57" s="516"/>
      <c r="W57" s="125" t="s">
        <v>784</v>
      </c>
      <c r="X57" s="4" t="s">
        <v>2297</v>
      </c>
      <c r="Y57" s="5" t="s">
        <v>171</v>
      </c>
      <c r="Z57" s="429"/>
      <c r="AA57" s="430"/>
    </row>
    <row r="58" spans="1:27" ht="33.950000000000003" customHeight="1">
      <c r="A58" s="412"/>
      <c r="B58" s="431">
        <f t="shared" si="0"/>
        <v>6</v>
      </c>
      <c r="C58" s="521">
        <v>1334567893</v>
      </c>
      <c r="D58" s="522"/>
      <c r="E58" s="522"/>
      <c r="F58" s="522"/>
      <c r="G58" s="522"/>
      <c r="H58" s="522"/>
      <c r="I58" s="522"/>
      <c r="J58" s="522"/>
      <c r="K58" s="522"/>
      <c r="L58" s="523"/>
      <c r="M58" s="514" t="s">
        <v>104</v>
      </c>
      <c r="N58" s="515"/>
      <c r="O58" s="515"/>
      <c r="P58" s="515"/>
      <c r="Q58" s="516"/>
      <c r="R58" s="514" t="s">
        <v>783</v>
      </c>
      <c r="S58" s="515"/>
      <c r="T58" s="515"/>
      <c r="U58" s="515"/>
      <c r="V58" s="516"/>
      <c r="W58" s="125" t="s">
        <v>784</v>
      </c>
      <c r="X58" s="4" t="s">
        <v>2297</v>
      </c>
      <c r="Y58" s="5" t="s">
        <v>171</v>
      </c>
      <c r="Z58" s="429"/>
      <c r="AA58" s="430"/>
    </row>
    <row r="59" spans="1:27" ht="33.950000000000003" customHeight="1">
      <c r="A59" s="412"/>
      <c r="B59" s="431">
        <f t="shared" si="0"/>
        <v>7</v>
      </c>
      <c r="C59" s="521">
        <v>1334567894</v>
      </c>
      <c r="D59" s="522"/>
      <c r="E59" s="522"/>
      <c r="F59" s="522"/>
      <c r="G59" s="522"/>
      <c r="H59" s="522"/>
      <c r="I59" s="522"/>
      <c r="J59" s="522"/>
      <c r="K59" s="522"/>
      <c r="L59" s="523"/>
      <c r="M59" s="514" t="s">
        <v>104</v>
      </c>
      <c r="N59" s="515"/>
      <c r="O59" s="515"/>
      <c r="P59" s="515"/>
      <c r="Q59" s="516"/>
      <c r="R59" s="514" t="s">
        <v>783</v>
      </c>
      <c r="S59" s="515"/>
      <c r="T59" s="515"/>
      <c r="U59" s="515"/>
      <c r="V59" s="516"/>
      <c r="W59" s="125" t="s">
        <v>784</v>
      </c>
      <c r="X59" s="4" t="s">
        <v>2297</v>
      </c>
      <c r="Y59" s="5" t="s">
        <v>103</v>
      </c>
      <c r="Z59" s="429"/>
      <c r="AA59" s="430"/>
    </row>
    <row r="60" spans="1:27" ht="33.950000000000003" customHeight="1">
      <c r="A60" s="412"/>
      <c r="B60" s="431">
        <f t="shared" si="0"/>
        <v>8</v>
      </c>
      <c r="C60" s="518"/>
      <c r="D60" s="519"/>
      <c r="E60" s="519"/>
      <c r="F60" s="519"/>
      <c r="G60" s="519"/>
      <c r="H60" s="519"/>
      <c r="I60" s="519"/>
      <c r="J60" s="519"/>
      <c r="K60" s="519"/>
      <c r="L60" s="520"/>
      <c r="M60" s="517"/>
      <c r="N60" s="517"/>
      <c r="O60" s="517"/>
      <c r="P60" s="517"/>
      <c r="Q60" s="517"/>
      <c r="R60" s="514"/>
      <c r="S60" s="515"/>
      <c r="T60" s="515"/>
      <c r="U60" s="515"/>
      <c r="V60" s="516"/>
      <c r="W60" s="72"/>
      <c r="X60" s="4"/>
      <c r="Y60" s="5"/>
      <c r="Z60" s="429"/>
      <c r="AA60" s="430"/>
    </row>
    <row r="61" spans="1:27" ht="33.950000000000003" customHeight="1">
      <c r="A61" s="412"/>
      <c r="B61" s="431">
        <f t="shared" si="0"/>
        <v>9</v>
      </c>
      <c r="C61" s="518"/>
      <c r="D61" s="519"/>
      <c r="E61" s="519"/>
      <c r="F61" s="519"/>
      <c r="G61" s="519"/>
      <c r="H61" s="519"/>
      <c r="I61" s="519"/>
      <c r="J61" s="519"/>
      <c r="K61" s="519"/>
      <c r="L61" s="520"/>
      <c r="M61" s="517"/>
      <c r="N61" s="517"/>
      <c r="O61" s="517"/>
      <c r="P61" s="517"/>
      <c r="Q61" s="517"/>
      <c r="R61" s="514"/>
      <c r="S61" s="515"/>
      <c r="T61" s="515"/>
      <c r="U61" s="515"/>
      <c r="V61" s="516"/>
      <c r="W61" s="72"/>
      <c r="X61" s="4"/>
      <c r="Y61" s="5"/>
      <c r="Z61" s="429"/>
      <c r="AA61" s="430"/>
    </row>
    <row r="62" spans="1:27" ht="33.950000000000003" customHeight="1">
      <c r="A62" s="412"/>
      <c r="B62" s="431">
        <f t="shared" si="0"/>
        <v>10</v>
      </c>
      <c r="C62" s="518"/>
      <c r="D62" s="519"/>
      <c r="E62" s="519"/>
      <c r="F62" s="519"/>
      <c r="G62" s="519"/>
      <c r="H62" s="519"/>
      <c r="I62" s="519"/>
      <c r="J62" s="519"/>
      <c r="K62" s="519"/>
      <c r="L62" s="520"/>
      <c r="M62" s="517"/>
      <c r="N62" s="517"/>
      <c r="O62" s="517"/>
      <c r="P62" s="517"/>
      <c r="Q62" s="517"/>
      <c r="R62" s="514"/>
      <c r="S62" s="515"/>
      <c r="T62" s="515"/>
      <c r="U62" s="515"/>
      <c r="V62" s="516"/>
      <c r="W62" s="72"/>
      <c r="X62" s="4"/>
      <c r="Y62" s="5"/>
      <c r="Z62" s="429"/>
      <c r="AA62" s="430"/>
    </row>
    <row r="63" spans="1:27" ht="33.950000000000003" customHeight="1">
      <c r="A63" s="412"/>
      <c r="B63" s="431">
        <f t="shared" si="0"/>
        <v>11</v>
      </c>
      <c r="C63" s="518"/>
      <c r="D63" s="519"/>
      <c r="E63" s="519"/>
      <c r="F63" s="519"/>
      <c r="G63" s="519"/>
      <c r="H63" s="519"/>
      <c r="I63" s="519"/>
      <c r="J63" s="519"/>
      <c r="K63" s="519"/>
      <c r="L63" s="520"/>
      <c r="M63" s="517"/>
      <c r="N63" s="517"/>
      <c r="O63" s="517"/>
      <c r="P63" s="517"/>
      <c r="Q63" s="517"/>
      <c r="R63" s="514"/>
      <c r="S63" s="515"/>
      <c r="T63" s="515"/>
      <c r="U63" s="515"/>
      <c r="V63" s="516"/>
      <c r="W63" s="72"/>
      <c r="X63" s="4"/>
      <c r="Y63" s="5"/>
      <c r="Z63" s="429"/>
      <c r="AA63" s="430"/>
    </row>
    <row r="64" spans="1:27" ht="33.950000000000003" customHeight="1">
      <c r="A64" s="412"/>
      <c r="B64" s="431">
        <f t="shared" si="0"/>
        <v>12</v>
      </c>
      <c r="C64" s="518"/>
      <c r="D64" s="519"/>
      <c r="E64" s="519"/>
      <c r="F64" s="519"/>
      <c r="G64" s="519"/>
      <c r="H64" s="519"/>
      <c r="I64" s="519"/>
      <c r="J64" s="519"/>
      <c r="K64" s="519"/>
      <c r="L64" s="520"/>
      <c r="M64" s="517"/>
      <c r="N64" s="517"/>
      <c r="O64" s="517"/>
      <c r="P64" s="517"/>
      <c r="Q64" s="517"/>
      <c r="R64" s="514"/>
      <c r="S64" s="515"/>
      <c r="T64" s="515"/>
      <c r="U64" s="515"/>
      <c r="V64" s="516"/>
      <c r="W64" s="72"/>
      <c r="X64" s="4"/>
      <c r="Y64" s="5"/>
      <c r="Z64" s="429"/>
      <c r="AA64" s="430"/>
    </row>
    <row r="65" spans="1:27" ht="33.950000000000003" customHeight="1">
      <c r="A65" s="412"/>
      <c r="B65" s="431">
        <f t="shared" si="0"/>
        <v>13</v>
      </c>
      <c r="C65" s="518"/>
      <c r="D65" s="519"/>
      <c r="E65" s="519"/>
      <c r="F65" s="519"/>
      <c r="G65" s="519"/>
      <c r="H65" s="519"/>
      <c r="I65" s="519"/>
      <c r="J65" s="519"/>
      <c r="K65" s="519"/>
      <c r="L65" s="520"/>
      <c r="M65" s="517"/>
      <c r="N65" s="517"/>
      <c r="O65" s="517"/>
      <c r="P65" s="517"/>
      <c r="Q65" s="517"/>
      <c r="R65" s="514"/>
      <c r="S65" s="515"/>
      <c r="T65" s="515"/>
      <c r="U65" s="515"/>
      <c r="V65" s="516"/>
      <c r="W65" s="72"/>
      <c r="X65" s="4"/>
      <c r="Y65" s="5"/>
      <c r="Z65" s="429"/>
      <c r="AA65" s="430"/>
    </row>
    <row r="66" spans="1:27" ht="33.950000000000003" customHeight="1">
      <c r="A66" s="412"/>
      <c r="B66" s="431">
        <f t="shared" si="0"/>
        <v>14</v>
      </c>
      <c r="C66" s="518"/>
      <c r="D66" s="519"/>
      <c r="E66" s="519"/>
      <c r="F66" s="519"/>
      <c r="G66" s="519"/>
      <c r="H66" s="519"/>
      <c r="I66" s="519"/>
      <c r="J66" s="519"/>
      <c r="K66" s="519"/>
      <c r="L66" s="520"/>
      <c r="M66" s="517"/>
      <c r="N66" s="517"/>
      <c r="O66" s="517"/>
      <c r="P66" s="517"/>
      <c r="Q66" s="517"/>
      <c r="R66" s="514"/>
      <c r="S66" s="515"/>
      <c r="T66" s="515"/>
      <c r="U66" s="515"/>
      <c r="V66" s="516"/>
      <c r="W66" s="72"/>
      <c r="X66" s="4"/>
      <c r="Y66" s="5"/>
      <c r="Z66" s="429"/>
      <c r="AA66" s="430"/>
    </row>
    <row r="67" spans="1:27" ht="33.950000000000003" customHeight="1">
      <c r="A67" s="412"/>
      <c r="B67" s="431">
        <f t="shared" si="0"/>
        <v>15</v>
      </c>
      <c r="C67" s="518"/>
      <c r="D67" s="519"/>
      <c r="E67" s="519"/>
      <c r="F67" s="519"/>
      <c r="G67" s="519"/>
      <c r="H67" s="519"/>
      <c r="I67" s="519"/>
      <c r="J67" s="519"/>
      <c r="K67" s="519"/>
      <c r="L67" s="520"/>
      <c r="M67" s="517"/>
      <c r="N67" s="517"/>
      <c r="O67" s="517"/>
      <c r="P67" s="517"/>
      <c r="Q67" s="517"/>
      <c r="R67" s="514"/>
      <c r="S67" s="515"/>
      <c r="T67" s="515"/>
      <c r="U67" s="515"/>
      <c r="V67" s="516"/>
      <c r="W67" s="72"/>
      <c r="X67" s="4"/>
      <c r="Y67" s="5"/>
      <c r="Z67" s="429"/>
      <c r="AA67" s="430"/>
    </row>
    <row r="68" spans="1:27" ht="33.950000000000003" customHeight="1">
      <c r="A68" s="412"/>
      <c r="B68" s="431">
        <f t="shared" si="0"/>
        <v>16</v>
      </c>
      <c r="C68" s="518"/>
      <c r="D68" s="519"/>
      <c r="E68" s="519"/>
      <c r="F68" s="519"/>
      <c r="G68" s="519"/>
      <c r="H68" s="519"/>
      <c r="I68" s="519"/>
      <c r="J68" s="519"/>
      <c r="K68" s="519"/>
      <c r="L68" s="520"/>
      <c r="M68" s="517"/>
      <c r="N68" s="517"/>
      <c r="O68" s="517"/>
      <c r="P68" s="517"/>
      <c r="Q68" s="517"/>
      <c r="R68" s="514"/>
      <c r="S68" s="515"/>
      <c r="T68" s="515"/>
      <c r="U68" s="515"/>
      <c r="V68" s="516"/>
      <c r="W68" s="72"/>
      <c r="X68" s="4"/>
      <c r="Y68" s="5"/>
      <c r="Z68" s="429"/>
      <c r="AA68" s="430"/>
    </row>
    <row r="69" spans="1:27" ht="33.950000000000003" customHeight="1">
      <c r="A69" s="412"/>
      <c r="B69" s="431">
        <f t="shared" si="0"/>
        <v>17</v>
      </c>
      <c r="C69" s="518"/>
      <c r="D69" s="519"/>
      <c r="E69" s="519"/>
      <c r="F69" s="519"/>
      <c r="G69" s="519"/>
      <c r="H69" s="519"/>
      <c r="I69" s="519"/>
      <c r="J69" s="519"/>
      <c r="K69" s="519"/>
      <c r="L69" s="520"/>
      <c r="M69" s="517"/>
      <c r="N69" s="517"/>
      <c r="O69" s="517"/>
      <c r="P69" s="517"/>
      <c r="Q69" s="517"/>
      <c r="R69" s="514"/>
      <c r="S69" s="515"/>
      <c r="T69" s="515"/>
      <c r="U69" s="515"/>
      <c r="V69" s="516"/>
      <c r="W69" s="72"/>
      <c r="X69" s="4"/>
      <c r="Y69" s="5"/>
      <c r="Z69" s="429"/>
      <c r="AA69" s="430"/>
    </row>
    <row r="70" spans="1:27" ht="33.950000000000003" customHeight="1">
      <c r="A70" s="412"/>
      <c r="B70" s="431">
        <f t="shared" si="0"/>
        <v>18</v>
      </c>
      <c r="C70" s="518"/>
      <c r="D70" s="519"/>
      <c r="E70" s="519"/>
      <c r="F70" s="519"/>
      <c r="G70" s="519"/>
      <c r="H70" s="519"/>
      <c r="I70" s="519"/>
      <c r="J70" s="519"/>
      <c r="K70" s="519"/>
      <c r="L70" s="520"/>
      <c r="M70" s="517"/>
      <c r="N70" s="517"/>
      <c r="O70" s="517"/>
      <c r="P70" s="517"/>
      <c r="Q70" s="517"/>
      <c r="R70" s="514"/>
      <c r="S70" s="515"/>
      <c r="T70" s="515"/>
      <c r="U70" s="515"/>
      <c r="V70" s="516"/>
      <c r="W70" s="72"/>
      <c r="X70" s="4"/>
      <c r="Y70" s="5"/>
      <c r="Z70" s="429"/>
      <c r="AA70" s="430"/>
    </row>
    <row r="71" spans="1:27" ht="33.950000000000003" customHeight="1">
      <c r="A71" s="412"/>
      <c r="B71" s="431">
        <f t="shared" si="0"/>
        <v>19</v>
      </c>
      <c r="C71" s="518"/>
      <c r="D71" s="519"/>
      <c r="E71" s="519"/>
      <c r="F71" s="519"/>
      <c r="G71" s="519"/>
      <c r="H71" s="519"/>
      <c r="I71" s="519"/>
      <c r="J71" s="519"/>
      <c r="K71" s="519"/>
      <c r="L71" s="520"/>
      <c r="M71" s="517"/>
      <c r="N71" s="517"/>
      <c r="O71" s="517"/>
      <c r="P71" s="517"/>
      <c r="Q71" s="517"/>
      <c r="R71" s="514"/>
      <c r="S71" s="515"/>
      <c r="T71" s="515"/>
      <c r="U71" s="515"/>
      <c r="V71" s="516"/>
      <c r="W71" s="72"/>
      <c r="X71" s="4"/>
      <c r="Y71" s="5"/>
      <c r="Z71" s="429"/>
      <c r="AA71" s="430"/>
    </row>
    <row r="72" spans="1:27" ht="33.950000000000003" customHeight="1">
      <c r="A72" s="412"/>
      <c r="B72" s="431">
        <f t="shared" si="0"/>
        <v>20</v>
      </c>
      <c r="C72" s="518"/>
      <c r="D72" s="519"/>
      <c r="E72" s="519"/>
      <c r="F72" s="519"/>
      <c r="G72" s="519"/>
      <c r="H72" s="519"/>
      <c r="I72" s="519"/>
      <c r="J72" s="519"/>
      <c r="K72" s="519"/>
      <c r="L72" s="520"/>
      <c r="M72" s="517"/>
      <c r="N72" s="517"/>
      <c r="O72" s="517"/>
      <c r="P72" s="517"/>
      <c r="Q72" s="517"/>
      <c r="R72" s="514"/>
      <c r="S72" s="515"/>
      <c r="T72" s="515"/>
      <c r="U72" s="515"/>
      <c r="V72" s="516"/>
      <c r="W72" s="72"/>
      <c r="X72" s="4"/>
      <c r="Y72" s="5"/>
      <c r="Z72" s="429"/>
      <c r="AA72" s="430"/>
    </row>
    <row r="73" spans="1:27" ht="33.950000000000003" customHeight="1">
      <c r="A73" s="412"/>
      <c r="B73" s="431">
        <f t="shared" si="0"/>
        <v>21</v>
      </c>
      <c r="C73" s="518"/>
      <c r="D73" s="519"/>
      <c r="E73" s="519"/>
      <c r="F73" s="519"/>
      <c r="G73" s="519"/>
      <c r="H73" s="519"/>
      <c r="I73" s="519"/>
      <c r="J73" s="519"/>
      <c r="K73" s="519"/>
      <c r="L73" s="520"/>
      <c r="M73" s="517"/>
      <c r="N73" s="517"/>
      <c r="O73" s="517"/>
      <c r="P73" s="517"/>
      <c r="Q73" s="517"/>
      <c r="R73" s="514"/>
      <c r="S73" s="515"/>
      <c r="T73" s="515"/>
      <c r="U73" s="515"/>
      <c r="V73" s="516"/>
      <c r="W73" s="72"/>
      <c r="X73" s="4"/>
      <c r="Y73" s="5"/>
      <c r="Z73" s="429"/>
      <c r="AA73" s="430"/>
    </row>
    <row r="74" spans="1:27" ht="33.950000000000003" customHeight="1">
      <c r="A74" s="412"/>
      <c r="B74" s="431">
        <f t="shared" si="0"/>
        <v>22</v>
      </c>
      <c r="C74" s="518"/>
      <c r="D74" s="519"/>
      <c r="E74" s="519"/>
      <c r="F74" s="519"/>
      <c r="G74" s="519"/>
      <c r="H74" s="519"/>
      <c r="I74" s="519"/>
      <c r="J74" s="519"/>
      <c r="K74" s="519"/>
      <c r="L74" s="520"/>
      <c r="M74" s="517"/>
      <c r="N74" s="517"/>
      <c r="O74" s="517"/>
      <c r="P74" s="517"/>
      <c r="Q74" s="517"/>
      <c r="R74" s="514"/>
      <c r="S74" s="515"/>
      <c r="T74" s="515"/>
      <c r="U74" s="515"/>
      <c r="V74" s="516"/>
      <c r="W74" s="72"/>
      <c r="X74" s="4"/>
      <c r="Y74" s="5"/>
      <c r="Z74" s="429"/>
      <c r="AA74" s="430"/>
    </row>
    <row r="75" spans="1:27" ht="33.950000000000003" customHeight="1">
      <c r="A75" s="412"/>
      <c r="B75" s="431">
        <f t="shared" si="0"/>
        <v>23</v>
      </c>
      <c r="C75" s="518"/>
      <c r="D75" s="519"/>
      <c r="E75" s="519"/>
      <c r="F75" s="519"/>
      <c r="G75" s="519"/>
      <c r="H75" s="519"/>
      <c r="I75" s="519"/>
      <c r="J75" s="519"/>
      <c r="K75" s="519"/>
      <c r="L75" s="520"/>
      <c r="M75" s="517"/>
      <c r="N75" s="517"/>
      <c r="O75" s="517"/>
      <c r="P75" s="517"/>
      <c r="Q75" s="517"/>
      <c r="R75" s="514"/>
      <c r="S75" s="515"/>
      <c r="T75" s="515"/>
      <c r="U75" s="515"/>
      <c r="V75" s="516"/>
      <c r="W75" s="72"/>
      <c r="X75" s="4"/>
      <c r="Y75" s="5"/>
      <c r="Z75" s="429"/>
      <c r="AA75" s="430"/>
    </row>
    <row r="76" spans="1:27" ht="33.950000000000003" customHeight="1">
      <c r="A76" s="412"/>
      <c r="B76" s="431">
        <f t="shared" si="0"/>
        <v>24</v>
      </c>
      <c r="C76" s="518"/>
      <c r="D76" s="519"/>
      <c r="E76" s="519"/>
      <c r="F76" s="519"/>
      <c r="G76" s="519"/>
      <c r="H76" s="519"/>
      <c r="I76" s="519"/>
      <c r="J76" s="519"/>
      <c r="K76" s="519"/>
      <c r="L76" s="520"/>
      <c r="M76" s="517"/>
      <c r="N76" s="517"/>
      <c r="O76" s="517"/>
      <c r="P76" s="517"/>
      <c r="Q76" s="517"/>
      <c r="R76" s="514"/>
      <c r="S76" s="515"/>
      <c r="T76" s="515"/>
      <c r="U76" s="515"/>
      <c r="V76" s="516"/>
      <c r="W76" s="72"/>
      <c r="X76" s="4"/>
      <c r="Y76" s="5"/>
      <c r="Z76" s="429"/>
      <c r="AA76" s="430"/>
    </row>
    <row r="77" spans="1:27" ht="33.950000000000003" customHeight="1">
      <c r="A77" s="412"/>
      <c r="B77" s="431">
        <f t="shared" si="0"/>
        <v>25</v>
      </c>
      <c r="C77" s="518"/>
      <c r="D77" s="519"/>
      <c r="E77" s="519"/>
      <c r="F77" s="519"/>
      <c r="G77" s="519"/>
      <c r="H77" s="519"/>
      <c r="I77" s="519"/>
      <c r="J77" s="519"/>
      <c r="K77" s="519"/>
      <c r="L77" s="520"/>
      <c r="M77" s="517"/>
      <c r="N77" s="517"/>
      <c r="O77" s="517"/>
      <c r="P77" s="517"/>
      <c r="Q77" s="517"/>
      <c r="R77" s="514"/>
      <c r="S77" s="515"/>
      <c r="T77" s="515"/>
      <c r="U77" s="515"/>
      <c r="V77" s="516"/>
      <c r="W77" s="72"/>
      <c r="X77" s="4"/>
      <c r="Y77" s="5"/>
      <c r="Z77" s="429"/>
      <c r="AA77" s="430"/>
    </row>
    <row r="78" spans="1:27" ht="33.950000000000003" customHeight="1">
      <c r="A78" s="412"/>
      <c r="B78" s="431">
        <f t="shared" si="0"/>
        <v>26</v>
      </c>
      <c r="C78" s="518"/>
      <c r="D78" s="519"/>
      <c r="E78" s="519"/>
      <c r="F78" s="519"/>
      <c r="G78" s="519"/>
      <c r="H78" s="519"/>
      <c r="I78" s="519"/>
      <c r="J78" s="519"/>
      <c r="K78" s="519"/>
      <c r="L78" s="520"/>
      <c r="M78" s="517"/>
      <c r="N78" s="517"/>
      <c r="O78" s="517"/>
      <c r="P78" s="517"/>
      <c r="Q78" s="517"/>
      <c r="R78" s="514"/>
      <c r="S78" s="515"/>
      <c r="T78" s="515"/>
      <c r="U78" s="515"/>
      <c r="V78" s="516"/>
      <c r="W78" s="72"/>
      <c r="X78" s="4"/>
      <c r="Y78" s="5"/>
      <c r="Z78" s="429"/>
      <c r="AA78" s="430"/>
    </row>
    <row r="79" spans="1:27" ht="33.950000000000003" customHeight="1">
      <c r="A79" s="412"/>
      <c r="B79" s="431">
        <f t="shared" si="0"/>
        <v>27</v>
      </c>
      <c r="C79" s="518"/>
      <c r="D79" s="519"/>
      <c r="E79" s="519"/>
      <c r="F79" s="519"/>
      <c r="G79" s="519"/>
      <c r="H79" s="519"/>
      <c r="I79" s="519"/>
      <c r="J79" s="519"/>
      <c r="K79" s="519"/>
      <c r="L79" s="520"/>
      <c r="M79" s="517"/>
      <c r="N79" s="517"/>
      <c r="O79" s="517"/>
      <c r="P79" s="517"/>
      <c r="Q79" s="517"/>
      <c r="R79" s="514"/>
      <c r="S79" s="515"/>
      <c r="T79" s="515"/>
      <c r="U79" s="515"/>
      <c r="V79" s="516"/>
      <c r="W79" s="72"/>
      <c r="X79" s="4"/>
      <c r="Y79" s="5"/>
      <c r="Z79" s="429"/>
      <c r="AA79" s="430"/>
    </row>
    <row r="80" spans="1:27" ht="33.950000000000003" customHeight="1">
      <c r="A80" s="412"/>
      <c r="B80" s="431">
        <f t="shared" si="0"/>
        <v>28</v>
      </c>
      <c r="C80" s="518"/>
      <c r="D80" s="519"/>
      <c r="E80" s="519"/>
      <c r="F80" s="519"/>
      <c r="G80" s="519"/>
      <c r="H80" s="519"/>
      <c r="I80" s="519"/>
      <c r="J80" s="519"/>
      <c r="K80" s="519"/>
      <c r="L80" s="520"/>
      <c r="M80" s="517"/>
      <c r="N80" s="517"/>
      <c r="O80" s="517"/>
      <c r="P80" s="517"/>
      <c r="Q80" s="517"/>
      <c r="R80" s="514"/>
      <c r="S80" s="515"/>
      <c r="T80" s="515"/>
      <c r="U80" s="515"/>
      <c r="V80" s="516"/>
      <c r="W80" s="72"/>
      <c r="X80" s="4"/>
      <c r="Y80" s="5"/>
      <c r="Z80" s="429"/>
      <c r="AA80" s="430"/>
    </row>
    <row r="81" spans="1:27" ht="33.950000000000003" customHeight="1">
      <c r="A81" s="412"/>
      <c r="B81" s="431">
        <f t="shared" si="0"/>
        <v>29</v>
      </c>
      <c r="C81" s="518"/>
      <c r="D81" s="519"/>
      <c r="E81" s="519"/>
      <c r="F81" s="519"/>
      <c r="G81" s="519"/>
      <c r="H81" s="519"/>
      <c r="I81" s="519"/>
      <c r="J81" s="519"/>
      <c r="K81" s="519"/>
      <c r="L81" s="520"/>
      <c r="M81" s="517"/>
      <c r="N81" s="517"/>
      <c r="O81" s="517"/>
      <c r="P81" s="517"/>
      <c r="Q81" s="517"/>
      <c r="R81" s="514"/>
      <c r="S81" s="515"/>
      <c r="T81" s="515"/>
      <c r="U81" s="515"/>
      <c r="V81" s="516"/>
      <c r="W81" s="72"/>
      <c r="X81" s="4"/>
      <c r="Y81" s="5"/>
      <c r="Z81" s="429"/>
      <c r="AA81" s="430"/>
    </row>
    <row r="82" spans="1:27" ht="33.950000000000003" customHeight="1">
      <c r="A82" s="412"/>
      <c r="B82" s="431">
        <f t="shared" si="0"/>
        <v>30</v>
      </c>
      <c r="C82" s="518"/>
      <c r="D82" s="519"/>
      <c r="E82" s="519"/>
      <c r="F82" s="519"/>
      <c r="G82" s="519"/>
      <c r="H82" s="519"/>
      <c r="I82" s="519"/>
      <c r="J82" s="519"/>
      <c r="K82" s="519"/>
      <c r="L82" s="520"/>
      <c r="M82" s="517"/>
      <c r="N82" s="517"/>
      <c r="O82" s="517"/>
      <c r="P82" s="517"/>
      <c r="Q82" s="517"/>
      <c r="R82" s="514"/>
      <c r="S82" s="515"/>
      <c r="T82" s="515"/>
      <c r="U82" s="515"/>
      <c r="V82" s="516"/>
      <c r="W82" s="72"/>
      <c r="X82" s="4"/>
      <c r="Y82" s="5"/>
      <c r="Z82" s="429"/>
      <c r="AA82" s="430"/>
    </row>
    <row r="83" spans="1:27" ht="33.950000000000003" customHeight="1">
      <c r="A83" s="412"/>
      <c r="B83" s="431">
        <f t="shared" si="0"/>
        <v>31</v>
      </c>
      <c r="C83" s="518"/>
      <c r="D83" s="519"/>
      <c r="E83" s="519"/>
      <c r="F83" s="519"/>
      <c r="G83" s="519"/>
      <c r="H83" s="519"/>
      <c r="I83" s="519"/>
      <c r="J83" s="519"/>
      <c r="K83" s="519"/>
      <c r="L83" s="520"/>
      <c r="M83" s="517"/>
      <c r="N83" s="517"/>
      <c r="O83" s="517"/>
      <c r="P83" s="517"/>
      <c r="Q83" s="517"/>
      <c r="R83" s="514"/>
      <c r="S83" s="515"/>
      <c r="T83" s="515"/>
      <c r="U83" s="515"/>
      <c r="V83" s="516"/>
      <c r="W83" s="72"/>
      <c r="X83" s="4"/>
      <c r="Y83" s="5"/>
      <c r="Z83" s="429"/>
      <c r="AA83" s="430"/>
    </row>
    <row r="84" spans="1:27" ht="33.950000000000003" customHeight="1">
      <c r="A84" s="412"/>
      <c r="B84" s="431">
        <f t="shared" si="0"/>
        <v>32</v>
      </c>
      <c r="C84" s="518"/>
      <c r="D84" s="519"/>
      <c r="E84" s="519"/>
      <c r="F84" s="519"/>
      <c r="G84" s="519"/>
      <c r="H84" s="519"/>
      <c r="I84" s="519"/>
      <c r="J84" s="519"/>
      <c r="K84" s="519"/>
      <c r="L84" s="520"/>
      <c r="M84" s="517"/>
      <c r="N84" s="517"/>
      <c r="O84" s="517"/>
      <c r="P84" s="517"/>
      <c r="Q84" s="517"/>
      <c r="R84" s="514"/>
      <c r="S84" s="515"/>
      <c r="T84" s="515"/>
      <c r="U84" s="515"/>
      <c r="V84" s="516"/>
      <c r="W84" s="72"/>
      <c r="X84" s="4"/>
      <c r="Y84" s="5"/>
      <c r="Z84" s="429"/>
      <c r="AA84" s="430"/>
    </row>
    <row r="85" spans="1:27" ht="33.950000000000003" customHeight="1">
      <c r="A85" s="412"/>
      <c r="B85" s="431">
        <f t="shared" si="0"/>
        <v>33</v>
      </c>
      <c r="C85" s="518"/>
      <c r="D85" s="519"/>
      <c r="E85" s="519"/>
      <c r="F85" s="519"/>
      <c r="G85" s="519"/>
      <c r="H85" s="519"/>
      <c r="I85" s="519"/>
      <c r="J85" s="519"/>
      <c r="K85" s="519"/>
      <c r="L85" s="520"/>
      <c r="M85" s="517"/>
      <c r="N85" s="517"/>
      <c r="O85" s="517"/>
      <c r="P85" s="517"/>
      <c r="Q85" s="517"/>
      <c r="R85" s="514"/>
      <c r="S85" s="515"/>
      <c r="T85" s="515"/>
      <c r="U85" s="515"/>
      <c r="V85" s="516"/>
      <c r="W85" s="72"/>
      <c r="X85" s="4"/>
      <c r="Y85" s="5"/>
      <c r="Z85" s="429"/>
      <c r="AA85" s="430"/>
    </row>
    <row r="86" spans="1:27" ht="33.950000000000003" customHeight="1">
      <c r="A86" s="412"/>
      <c r="B86" s="431">
        <f t="shared" si="0"/>
        <v>34</v>
      </c>
      <c r="C86" s="518"/>
      <c r="D86" s="519"/>
      <c r="E86" s="519"/>
      <c r="F86" s="519"/>
      <c r="G86" s="519"/>
      <c r="H86" s="519"/>
      <c r="I86" s="519"/>
      <c r="J86" s="519"/>
      <c r="K86" s="519"/>
      <c r="L86" s="520"/>
      <c r="M86" s="517"/>
      <c r="N86" s="517"/>
      <c r="O86" s="517"/>
      <c r="P86" s="517"/>
      <c r="Q86" s="517"/>
      <c r="R86" s="514"/>
      <c r="S86" s="515"/>
      <c r="T86" s="515"/>
      <c r="U86" s="515"/>
      <c r="V86" s="516"/>
      <c r="W86" s="72"/>
      <c r="X86" s="4"/>
      <c r="Y86" s="5"/>
      <c r="Z86" s="429"/>
      <c r="AA86" s="430"/>
    </row>
    <row r="87" spans="1:27" ht="33.950000000000003" customHeight="1">
      <c r="A87" s="412"/>
      <c r="B87" s="431">
        <f t="shared" si="0"/>
        <v>35</v>
      </c>
      <c r="C87" s="518"/>
      <c r="D87" s="519"/>
      <c r="E87" s="519"/>
      <c r="F87" s="519"/>
      <c r="G87" s="519"/>
      <c r="H87" s="519"/>
      <c r="I87" s="519"/>
      <c r="J87" s="519"/>
      <c r="K87" s="519"/>
      <c r="L87" s="520"/>
      <c r="M87" s="517"/>
      <c r="N87" s="517"/>
      <c r="O87" s="517"/>
      <c r="P87" s="517"/>
      <c r="Q87" s="517"/>
      <c r="R87" s="514"/>
      <c r="S87" s="515"/>
      <c r="T87" s="515"/>
      <c r="U87" s="515"/>
      <c r="V87" s="516"/>
      <c r="W87" s="72"/>
      <c r="X87" s="4"/>
      <c r="Y87" s="5"/>
      <c r="Z87" s="429"/>
      <c r="AA87" s="430"/>
    </row>
    <row r="88" spans="1:27" ht="33.950000000000003" customHeight="1">
      <c r="A88" s="412"/>
      <c r="B88" s="431">
        <f t="shared" si="0"/>
        <v>36</v>
      </c>
      <c r="C88" s="518"/>
      <c r="D88" s="519"/>
      <c r="E88" s="519"/>
      <c r="F88" s="519"/>
      <c r="G88" s="519"/>
      <c r="H88" s="519"/>
      <c r="I88" s="519"/>
      <c r="J88" s="519"/>
      <c r="K88" s="519"/>
      <c r="L88" s="520"/>
      <c r="M88" s="517"/>
      <c r="N88" s="517"/>
      <c r="O88" s="517"/>
      <c r="P88" s="517"/>
      <c r="Q88" s="517"/>
      <c r="R88" s="514"/>
      <c r="S88" s="515"/>
      <c r="T88" s="515"/>
      <c r="U88" s="515"/>
      <c r="V88" s="516"/>
      <c r="W88" s="72"/>
      <c r="X88" s="4"/>
      <c r="Y88" s="5"/>
      <c r="Z88" s="429"/>
      <c r="AA88" s="430"/>
    </row>
    <row r="89" spans="1:27" ht="33.950000000000003" customHeight="1">
      <c r="A89" s="412"/>
      <c r="B89" s="431">
        <f t="shared" si="0"/>
        <v>37</v>
      </c>
      <c r="C89" s="518"/>
      <c r="D89" s="519"/>
      <c r="E89" s="519"/>
      <c r="F89" s="519"/>
      <c r="G89" s="519"/>
      <c r="H89" s="519"/>
      <c r="I89" s="519"/>
      <c r="J89" s="519"/>
      <c r="K89" s="519"/>
      <c r="L89" s="520"/>
      <c r="M89" s="517"/>
      <c r="N89" s="517"/>
      <c r="O89" s="517"/>
      <c r="P89" s="517"/>
      <c r="Q89" s="517"/>
      <c r="R89" s="514"/>
      <c r="S89" s="515"/>
      <c r="T89" s="515"/>
      <c r="U89" s="515"/>
      <c r="V89" s="516"/>
      <c r="W89" s="72"/>
      <c r="X89" s="4"/>
      <c r="Y89" s="5"/>
      <c r="Z89" s="429"/>
      <c r="AA89" s="430"/>
    </row>
    <row r="90" spans="1:27" ht="33.950000000000003" customHeight="1">
      <c r="A90" s="412"/>
      <c r="B90" s="431">
        <f t="shared" si="0"/>
        <v>38</v>
      </c>
      <c r="C90" s="518"/>
      <c r="D90" s="519"/>
      <c r="E90" s="519"/>
      <c r="F90" s="519"/>
      <c r="G90" s="519"/>
      <c r="H90" s="519"/>
      <c r="I90" s="519"/>
      <c r="J90" s="519"/>
      <c r="K90" s="519"/>
      <c r="L90" s="520"/>
      <c r="M90" s="517"/>
      <c r="N90" s="517"/>
      <c r="O90" s="517"/>
      <c r="P90" s="517"/>
      <c r="Q90" s="517"/>
      <c r="R90" s="514"/>
      <c r="S90" s="515"/>
      <c r="T90" s="515"/>
      <c r="U90" s="515"/>
      <c r="V90" s="516"/>
      <c r="W90" s="72"/>
      <c r="X90" s="4"/>
      <c r="Y90" s="5"/>
      <c r="Z90" s="429"/>
      <c r="AA90" s="430"/>
    </row>
    <row r="91" spans="1:27" ht="33.950000000000003" customHeight="1">
      <c r="A91" s="412"/>
      <c r="B91" s="431">
        <f t="shared" si="0"/>
        <v>39</v>
      </c>
      <c r="C91" s="518"/>
      <c r="D91" s="519"/>
      <c r="E91" s="519"/>
      <c r="F91" s="519"/>
      <c r="G91" s="519"/>
      <c r="H91" s="519"/>
      <c r="I91" s="519"/>
      <c r="J91" s="519"/>
      <c r="K91" s="519"/>
      <c r="L91" s="520"/>
      <c r="M91" s="517"/>
      <c r="N91" s="517"/>
      <c r="O91" s="517"/>
      <c r="P91" s="517"/>
      <c r="Q91" s="517"/>
      <c r="R91" s="514"/>
      <c r="S91" s="515"/>
      <c r="T91" s="515"/>
      <c r="U91" s="515"/>
      <c r="V91" s="516"/>
      <c r="W91" s="72"/>
      <c r="X91" s="4"/>
      <c r="Y91" s="5"/>
      <c r="Z91" s="429"/>
      <c r="AA91" s="430"/>
    </row>
    <row r="92" spans="1:27" ht="33.950000000000003" customHeight="1">
      <c r="A92" s="412"/>
      <c r="B92" s="431">
        <f t="shared" si="0"/>
        <v>40</v>
      </c>
      <c r="C92" s="518"/>
      <c r="D92" s="519"/>
      <c r="E92" s="519"/>
      <c r="F92" s="519"/>
      <c r="G92" s="519"/>
      <c r="H92" s="519"/>
      <c r="I92" s="519"/>
      <c r="J92" s="519"/>
      <c r="K92" s="519"/>
      <c r="L92" s="520"/>
      <c r="M92" s="517"/>
      <c r="N92" s="517"/>
      <c r="O92" s="517"/>
      <c r="P92" s="517"/>
      <c r="Q92" s="517"/>
      <c r="R92" s="514"/>
      <c r="S92" s="515"/>
      <c r="T92" s="515"/>
      <c r="U92" s="515"/>
      <c r="V92" s="516"/>
      <c r="W92" s="72"/>
      <c r="X92" s="4"/>
      <c r="Y92" s="5"/>
      <c r="Z92" s="429"/>
      <c r="AA92" s="430"/>
    </row>
    <row r="93" spans="1:27" ht="33.950000000000003" customHeight="1">
      <c r="A93" s="412"/>
      <c r="B93" s="431">
        <f t="shared" si="0"/>
        <v>41</v>
      </c>
      <c r="C93" s="518"/>
      <c r="D93" s="519"/>
      <c r="E93" s="519"/>
      <c r="F93" s="519"/>
      <c r="G93" s="519"/>
      <c r="H93" s="519"/>
      <c r="I93" s="519"/>
      <c r="J93" s="519"/>
      <c r="K93" s="519"/>
      <c r="L93" s="520"/>
      <c r="M93" s="517"/>
      <c r="N93" s="517"/>
      <c r="O93" s="517"/>
      <c r="P93" s="517"/>
      <c r="Q93" s="517"/>
      <c r="R93" s="514"/>
      <c r="S93" s="515"/>
      <c r="T93" s="515"/>
      <c r="U93" s="515"/>
      <c r="V93" s="516"/>
      <c r="W93" s="72"/>
      <c r="X93" s="4"/>
      <c r="Y93" s="5"/>
      <c r="Z93" s="429"/>
      <c r="AA93" s="430"/>
    </row>
    <row r="94" spans="1:27" ht="33.950000000000003" customHeight="1">
      <c r="A94" s="412"/>
      <c r="B94" s="431">
        <f t="shared" si="0"/>
        <v>42</v>
      </c>
      <c r="C94" s="518"/>
      <c r="D94" s="519"/>
      <c r="E94" s="519"/>
      <c r="F94" s="519"/>
      <c r="G94" s="519"/>
      <c r="H94" s="519"/>
      <c r="I94" s="519"/>
      <c r="J94" s="519"/>
      <c r="K94" s="519"/>
      <c r="L94" s="520"/>
      <c r="M94" s="517"/>
      <c r="N94" s="517"/>
      <c r="O94" s="517"/>
      <c r="P94" s="517"/>
      <c r="Q94" s="517"/>
      <c r="R94" s="514"/>
      <c r="S94" s="515"/>
      <c r="T94" s="515"/>
      <c r="U94" s="515"/>
      <c r="V94" s="516"/>
      <c r="W94" s="72"/>
      <c r="X94" s="4"/>
      <c r="Y94" s="5"/>
      <c r="Z94" s="429"/>
      <c r="AA94" s="430"/>
    </row>
    <row r="95" spans="1:27" ht="33.950000000000003" customHeight="1">
      <c r="A95" s="412"/>
      <c r="B95" s="431">
        <f t="shared" si="0"/>
        <v>43</v>
      </c>
      <c r="C95" s="518"/>
      <c r="D95" s="519"/>
      <c r="E95" s="519"/>
      <c r="F95" s="519"/>
      <c r="G95" s="519"/>
      <c r="H95" s="519"/>
      <c r="I95" s="519"/>
      <c r="J95" s="519"/>
      <c r="K95" s="519"/>
      <c r="L95" s="520"/>
      <c r="M95" s="517"/>
      <c r="N95" s="517"/>
      <c r="O95" s="517"/>
      <c r="P95" s="517"/>
      <c r="Q95" s="517"/>
      <c r="R95" s="514"/>
      <c r="S95" s="515"/>
      <c r="T95" s="515"/>
      <c r="U95" s="515"/>
      <c r="V95" s="516"/>
      <c r="W95" s="72"/>
      <c r="X95" s="4"/>
      <c r="Y95" s="5"/>
      <c r="Z95" s="429"/>
      <c r="AA95" s="430"/>
    </row>
    <row r="96" spans="1:27" ht="33.950000000000003" customHeight="1">
      <c r="A96" s="412"/>
      <c r="B96" s="431">
        <f t="shared" si="0"/>
        <v>44</v>
      </c>
      <c r="C96" s="518"/>
      <c r="D96" s="519"/>
      <c r="E96" s="519"/>
      <c r="F96" s="519"/>
      <c r="G96" s="519"/>
      <c r="H96" s="519"/>
      <c r="I96" s="519"/>
      <c r="J96" s="519"/>
      <c r="K96" s="519"/>
      <c r="L96" s="520"/>
      <c r="M96" s="517"/>
      <c r="N96" s="517"/>
      <c r="O96" s="517"/>
      <c r="P96" s="517"/>
      <c r="Q96" s="517"/>
      <c r="R96" s="514"/>
      <c r="S96" s="515"/>
      <c r="T96" s="515"/>
      <c r="U96" s="515"/>
      <c r="V96" s="516"/>
      <c r="W96" s="72"/>
      <c r="X96" s="4"/>
      <c r="Y96" s="5"/>
      <c r="Z96" s="429"/>
      <c r="AA96" s="430"/>
    </row>
    <row r="97" spans="1:27" ht="33.950000000000003" customHeight="1">
      <c r="A97" s="412"/>
      <c r="B97" s="431">
        <f t="shared" si="0"/>
        <v>45</v>
      </c>
      <c r="C97" s="518"/>
      <c r="D97" s="519"/>
      <c r="E97" s="519"/>
      <c r="F97" s="519"/>
      <c r="G97" s="519"/>
      <c r="H97" s="519"/>
      <c r="I97" s="519"/>
      <c r="J97" s="519"/>
      <c r="K97" s="519"/>
      <c r="L97" s="520"/>
      <c r="M97" s="517"/>
      <c r="N97" s="517"/>
      <c r="O97" s="517"/>
      <c r="P97" s="517"/>
      <c r="Q97" s="517"/>
      <c r="R97" s="514"/>
      <c r="S97" s="515"/>
      <c r="T97" s="515"/>
      <c r="U97" s="515"/>
      <c r="V97" s="516"/>
      <c r="W97" s="72"/>
      <c r="X97" s="4"/>
      <c r="Y97" s="5"/>
      <c r="Z97" s="429"/>
      <c r="AA97" s="430"/>
    </row>
    <row r="98" spans="1:27" ht="33.950000000000003" customHeight="1">
      <c r="A98" s="412"/>
      <c r="B98" s="431">
        <f t="shared" si="0"/>
        <v>46</v>
      </c>
      <c r="C98" s="518"/>
      <c r="D98" s="519"/>
      <c r="E98" s="519"/>
      <c r="F98" s="519"/>
      <c r="G98" s="519"/>
      <c r="H98" s="519"/>
      <c r="I98" s="519"/>
      <c r="J98" s="519"/>
      <c r="K98" s="519"/>
      <c r="L98" s="520"/>
      <c r="M98" s="517"/>
      <c r="N98" s="517"/>
      <c r="O98" s="517"/>
      <c r="P98" s="517"/>
      <c r="Q98" s="517"/>
      <c r="R98" s="514"/>
      <c r="S98" s="515"/>
      <c r="T98" s="515"/>
      <c r="U98" s="515"/>
      <c r="V98" s="516"/>
      <c r="W98" s="72"/>
      <c r="X98" s="4"/>
      <c r="Y98" s="5"/>
      <c r="Z98" s="429"/>
      <c r="AA98" s="430"/>
    </row>
    <row r="99" spans="1:27" ht="33.950000000000003" customHeight="1">
      <c r="A99" s="412"/>
      <c r="B99" s="431">
        <f t="shared" si="0"/>
        <v>47</v>
      </c>
      <c r="C99" s="518"/>
      <c r="D99" s="519"/>
      <c r="E99" s="519"/>
      <c r="F99" s="519"/>
      <c r="G99" s="519"/>
      <c r="H99" s="519"/>
      <c r="I99" s="519"/>
      <c r="J99" s="519"/>
      <c r="K99" s="519"/>
      <c r="L99" s="520"/>
      <c r="M99" s="517"/>
      <c r="N99" s="517"/>
      <c r="O99" s="517"/>
      <c r="P99" s="517"/>
      <c r="Q99" s="517"/>
      <c r="R99" s="514"/>
      <c r="S99" s="515"/>
      <c r="T99" s="515"/>
      <c r="U99" s="515"/>
      <c r="V99" s="516"/>
      <c r="W99" s="72"/>
      <c r="X99" s="4"/>
      <c r="Y99" s="5"/>
      <c r="Z99" s="429"/>
      <c r="AA99" s="430"/>
    </row>
    <row r="100" spans="1:27" ht="33.950000000000003" customHeight="1">
      <c r="A100" s="412"/>
      <c r="B100" s="431">
        <f t="shared" si="0"/>
        <v>48</v>
      </c>
      <c r="C100" s="518"/>
      <c r="D100" s="519"/>
      <c r="E100" s="519"/>
      <c r="F100" s="519"/>
      <c r="G100" s="519"/>
      <c r="H100" s="519"/>
      <c r="I100" s="519"/>
      <c r="J100" s="519"/>
      <c r="K100" s="519"/>
      <c r="L100" s="520"/>
      <c r="M100" s="517"/>
      <c r="N100" s="517"/>
      <c r="O100" s="517"/>
      <c r="P100" s="517"/>
      <c r="Q100" s="517"/>
      <c r="R100" s="514"/>
      <c r="S100" s="515"/>
      <c r="T100" s="515"/>
      <c r="U100" s="515"/>
      <c r="V100" s="516"/>
      <c r="W100" s="72"/>
      <c r="X100" s="4"/>
      <c r="Y100" s="5"/>
      <c r="Z100" s="429"/>
      <c r="AA100" s="430"/>
    </row>
    <row r="101" spans="1:27" ht="33.950000000000003" customHeight="1">
      <c r="A101" s="412"/>
      <c r="B101" s="431">
        <f t="shared" si="0"/>
        <v>49</v>
      </c>
      <c r="C101" s="518"/>
      <c r="D101" s="519"/>
      <c r="E101" s="519"/>
      <c r="F101" s="519"/>
      <c r="G101" s="519"/>
      <c r="H101" s="519"/>
      <c r="I101" s="519"/>
      <c r="J101" s="519"/>
      <c r="K101" s="519"/>
      <c r="L101" s="520"/>
      <c r="M101" s="517"/>
      <c r="N101" s="517"/>
      <c r="O101" s="517"/>
      <c r="P101" s="517"/>
      <c r="Q101" s="517"/>
      <c r="R101" s="514"/>
      <c r="S101" s="515"/>
      <c r="T101" s="515"/>
      <c r="U101" s="515"/>
      <c r="V101" s="516"/>
      <c r="W101" s="72"/>
      <c r="X101" s="4"/>
      <c r="Y101" s="5"/>
      <c r="Z101" s="429"/>
      <c r="AA101" s="430"/>
    </row>
    <row r="102" spans="1:27" ht="33.950000000000003" customHeight="1">
      <c r="A102" s="412"/>
      <c r="B102" s="431">
        <f t="shared" si="0"/>
        <v>50</v>
      </c>
      <c r="C102" s="518"/>
      <c r="D102" s="519"/>
      <c r="E102" s="519"/>
      <c r="F102" s="519"/>
      <c r="G102" s="519"/>
      <c r="H102" s="519"/>
      <c r="I102" s="519"/>
      <c r="J102" s="519"/>
      <c r="K102" s="519"/>
      <c r="L102" s="520"/>
      <c r="M102" s="517"/>
      <c r="N102" s="517"/>
      <c r="O102" s="517"/>
      <c r="P102" s="517"/>
      <c r="Q102" s="517"/>
      <c r="R102" s="514"/>
      <c r="S102" s="515"/>
      <c r="T102" s="515"/>
      <c r="U102" s="515"/>
      <c r="V102" s="516"/>
      <c r="W102" s="72"/>
      <c r="X102" s="4"/>
      <c r="Y102" s="5"/>
      <c r="Z102" s="429"/>
      <c r="AA102" s="430"/>
    </row>
    <row r="103" spans="1:27" ht="33.950000000000003" customHeight="1">
      <c r="A103" s="412"/>
      <c r="B103" s="431">
        <f t="shared" si="0"/>
        <v>51</v>
      </c>
      <c r="C103" s="518"/>
      <c r="D103" s="519"/>
      <c r="E103" s="519"/>
      <c r="F103" s="519"/>
      <c r="G103" s="519"/>
      <c r="H103" s="519"/>
      <c r="I103" s="519"/>
      <c r="J103" s="519"/>
      <c r="K103" s="519"/>
      <c r="L103" s="520"/>
      <c r="M103" s="517"/>
      <c r="N103" s="517"/>
      <c r="O103" s="517"/>
      <c r="P103" s="517"/>
      <c r="Q103" s="517"/>
      <c r="R103" s="514"/>
      <c r="S103" s="515"/>
      <c r="T103" s="515"/>
      <c r="U103" s="515"/>
      <c r="V103" s="516"/>
      <c r="W103" s="72"/>
      <c r="X103" s="4"/>
      <c r="Y103" s="5"/>
      <c r="Z103" s="429"/>
      <c r="AA103" s="430"/>
    </row>
    <row r="104" spans="1:27" ht="33.950000000000003" customHeight="1">
      <c r="A104" s="412"/>
      <c r="B104" s="431">
        <f t="shared" si="0"/>
        <v>52</v>
      </c>
      <c r="C104" s="518"/>
      <c r="D104" s="519"/>
      <c r="E104" s="519"/>
      <c r="F104" s="519"/>
      <c r="G104" s="519"/>
      <c r="H104" s="519"/>
      <c r="I104" s="519"/>
      <c r="J104" s="519"/>
      <c r="K104" s="519"/>
      <c r="L104" s="520"/>
      <c r="M104" s="517"/>
      <c r="N104" s="517"/>
      <c r="O104" s="517"/>
      <c r="P104" s="517"/>
      <c r="Q104" s="517"/>
      <c r="R104" s="514"/>
      <c r="S104" s="515"/>
      <c r="T104" s="515"/>
      <c r="U104" s="515"/>
      <c r="V104" s="516"/>
      <c r="W104" s="72"/>
      <c r="X104" s="4"/>
      <c r="Y104" s="5"/>
      <c r="Z104" s="429"/>
      <c r="AA104" s="430"/>
    </row>
    <row r="105" spans="1:27" ht="33.950000000000003" customHeight="1">
      <c r="A105" s="412"/>
      <c r="B105" s="431">
        <f t="shared" si="0"/>
        <v>53</v>
      </c>
      <c r="C105" s="518"/>
      <c r="D105" s="519"/>
      <c r="E105" s="519"/>
      <c r="F105" s="519"/>
      <c r="G105" s="519"/>
      <c r="H105" s="519"/>
      <c r="I105" s="519"/>
      <c r="J105" s="519"/>
      <c r="K105" s="519"/>
      <c r="L105" s="520"/>
      <c r="M105" s="517"/>
      <c r="N105" s="517"/>
      <c r="O105" s="517"/>
      <c r="P105" s="517"/>
      <c r="Q105" s="517"/>
      <c r="R105" s="514"/>
      <c r="S105" s="515"/>
      <c r="T105" s="515"/>
      <c r="U105" s="515"/>
      <c r="V105" s="516"/>
      <c r="W105" s="72"/>
      <c r="X105" s="4"/>
      <c r="Y105" s="5"/>
      <c r="Z105" s="429"/>
      <c r="AA105" s="430"/>
    </row>
    <row r="106" spans="1:27" ht="33.950000000000003" customHeight="1">
      <c r="A106" s="412"/>
      <c r="B106" s="431">
        <f t="shared" si="0"/>
        <v>54</v>
      </c>
      <c r="C106" s="518"/>
      <c r="D106" s="519"/>
      <c r="E106" s="519"/>
      <c r="F106" s="519"/>
      <c r="G106" s="519"/>
      <c r="H106" s="519"/>
      <c r="I106" s="519"/>
      <c r="J106" s="519"/>
      <c r="K106" s="519"/>
      <c r="L106" s="520"/>
      <c r="M106" s="517"/>
      <c r="N106" s="517"/>
      <c r="O106" s="517"/>
      <c r="P106" s="517"/>
      <c r="Q106" s="517"/>
      <c r="R106" s="514"/>
      <c r="S106" s="515"/>
      <c r="T106" s="515"/>
      <c r="U106" s="515"/>
      <c r="V106" s="516"/>
      <c r="W106" s="72"/>
      <c r="X106" s="4"/>
      <c r="Y106" s="5"/>
      <c r="Z106" s="429"/>
      <c r="AA106" s="430"/>
    </row>
    <row r="107" spans="1:27" ht="33.950000000000003" customHeight="1">
      <c r="A107" s="412"/>
      <c r="B107" s="431">
        <f t="shared" si="0"/>
        <v>55</v>
      </c>
      <c r="C107" s="518"/>
      <c r="D107" s="519"/>
      <c r="E107" s="519"/>
      <c r="F107" s="519"/>
      <c r="G107" s="519"/>
      <c r="H107" s="519"/>
      <c r="I107" s="519"/>
      <c r="J107" s="519"/>
      <c r="K107" s="519"/>
      <c r="L107" s="520"/>
      <c r="M107" s="517"/>
      <c r="N107" s="517"/>
      <c r="O107" s="517"/>
      <c r="P107" s="517"/>
      <c r="Q107" s="517"/>
      <c r="R107" s="514"/>
      <c r="S107" s="515"/>
      <c r="T107" s="515"/>
      <c r="U107" s="515"/>
      <c r="V107" s="516"/>
      <c r="W107" s="72"/>
      <c r="X107" s="4"/>
      <c r="Y107" s="5"/>
      <c r="Z107" s="429"/>
      <c r="AA107" s="430"/>
    </row>
    <row r="108" spans="1:27" ht="33.950000000000003" customHeight="1">
      <c r="A108" s="412"/>
      <c r="B108" s="431">
        <f t="shared" si="0"/>
        <v>56</v>
      </c>
      <c r="C108" s="518"/>
      <c r="D108" s="519"/>
      <c r="E108" s="519"/>
      <c r="F108" s="519"/>
      <c r="G108" s="519"/>
      <c r="H108" s="519"/>
      <c r="I108" s="519"/>
      <c r="J108" s="519"/>
      <c r="K108" s="519"/>
      <c r="L108" s="520"/>
      <c r="M108" s="517"/>
      <c r="N108" s="517"/>
      <c r="O108" s="517"/>
      <c r="P108" s="517"/>
      <c r="Q108" s="517"/>
      <c r="R108" s="514"/>
      <c r="S108" s="515"/>
      <c r="T108" s="515"/>
      <c r="U108" s="515"/>
      <c r="V108" s="516"/>
      <c r="W108" s="72"/>
      <c r="X108" s="4"/>
      <c r="Y108" s="5"/>
      <c r="Z108" s="429"/>
      <c r="AA108" s="430"/>
    </row>
    <row r="109" spans="1:27" ht="33.950000000000003" customHeight="1">
      <c r="A109" s="412"/>
      <c r="B109" s="431">
        <f t="shared" si="0"/>
        <v>57</v>
      </c>
      <c r="C109" s="518"/>
      <c r="D109" s="519"/>
      <c r="E109" s="519"/>
      <c r="F109" s="519"/>
      <c r="G109" s="519"/>
      <c r="H109" s="519"/>
      <c r="I109" s="519"/>
      <c r="J109" s="519"/>
      <c r="K109" s="519"/>
      <c r="L109" s="520"/>
      <c r="M109" s="517"/>
      <c r="N109" s="517"/>
      <c r="O109" s="517"/>
      <c r="P109" s="517"/>
      <c r="Q109" s="517"/>
      <c r="R109" s="514"/>
      <c r="S109" s="515"/>
      <c r="T109" s="515"/>
      <c r="U109" s="515"/>
      <c r="V109" s="516"/>
      <c r="W109" s="72"/>
      <c r="X109" s="4"/>
      <c r="Y109" s="5"/>
      <c r="Z109" s="429"/>
      <c r="AA109" s="430"/>
    </row>
    <row r="110" spans="1:27" ht="33.950000000000003" customHeight="1">
      <c r="A110" s="412"/>
      <c r="B110" s="431">
        <f t="shared" si="0"/>
        <v>58</v>
      </c>
      <c r="C110" s="518"/>
      <c r="D110" s="519"/>
      <c r="E110" s="519"/>
      <c r="F110" s="519"/>
      <c r="G110" s="519"/>
      <c r="H110" s="519"/>
      <c r="I110" s="519"/>
      <c r="J110" s="519"/>
      <c r="K110" s="519"/>
      <c r="L110" s="520"/>
      <c r="M110" s="517"/>
      <c r="N110" s="517"/>
      <c r="O110" s="517"/>
      <c r="P110" s="517"/>
      <c r="Q110" s="517"/>
      <c r="R110" s="514"/>
      <c r="S110" s="515"/>
      <c r="T110" s="515"/>
      <c r="U110" s="515"/>
      <c r="V110" s="516"/>
      <c r="W110" s="72"/>
      <c r="X110" s="4"/>
      <c r="Y110" s="5"/>
      <c r="Z110" s="429"/>
      <c r="AA110" s="430"/>
    </row>
    <row r="111" spans="1:27" ht="33.950000000000003" customHeight="1">
      <c r="A111" s="412"/>
      <c r="B111" s="431">
        <f t="shared" si="0"/>
        <v>59</v>
      </c>
      <c r="C111" s="518"/>
      <c r="D111" s="519"/>
      <c r="E111" s="519"/>
      <c r="F111" s="519"/>
      <c r="G111" s="519"/>
      <c r="H111" s="519"/>
      <c r="I111" s="519"/>
      <c r="J111" s="519"/>
      <c r="K111" s="519"/>
      <c r="L111" s="520"/>
      <c r="M111" s="517"/>
      <c r="N111" s="517"/>
      <c r="O111" s="517"/>
      <c r="P111" s="517"/>
      <c r="Q111" s="517"/>
      <c r="R111" s="514"/>
      <c r="S111" s="515"/>
      <c r="T111" s="515"/>
      <c r="U111" s="515"/>
      <c r="V111" s="516"/>
      <c r="W111" s="72"/>
      <c r="X111" s="4"/>
      <c r="Y111" s="5"/>
      <c r="Z111" s="429"/>
      <c r="AA111" s="430"/>
    </row>
    <row r="112" spans="1:27" ht="33.950000000000003" customHeight="1">
      <c r="A112" s="412"/>
      <c r="B112" s="431">
        <f t="shared" si="0"/>
        <v>60</v>
      </c>
      <c r="C112" s="518"/>
      <c r="D112" s="519"/>
      <c r="E112" s="519"/>
      <c r="F112" s="519"/>
      <c r="G112" s="519"/>
      <c r="H112" s="519"/>
      <c r="I112" s="519"/>
      <c r="J112" s="519"/>
      <c r="K112" s="519"/>
      <c r="L112" s="520"/>
      <c r="M112" s="517"/>
      <c r="N112" s="517"/>
      <c r="O112" s="517"/>
      <c r="P112" s="517"/>
      <c r="Q112" s="517"/>
      <c r="R112" s="514"/>
      <c r="S112" s="515"/>
      <c r="T112" s="515"/>
      <c r="U112" s="515"/>
      <c r="V112" s="516"/>
      <c r="W112" s="72"/>
      <c r="X112" s="4"/>
      <c r="Y112" s="5"/>
      <c r="Z112" s="429"/>
      <c r="AA112" s="430"/>
    </row>
    <row r="113" spans="1:27" ht="33.950000000000003" customHeight="1">
      <c r="A113" s="412"/>
      <c r="B113" s="431">
        <f t="shared" si="0"/>
        <v>61</v>
      </c>
      <c r="C113" s="518"/>
      <c r="D113" s="519"/>
      <c r="E113" s="519"/>
      <c r="F113" s="519"/>
      <c r="G113" s="519"/>
      <c r="H113" s="519"/>
      <c r="I113" s="519"/>
      <c r="J113" s="519"/>
      <c r="K113" s="519"/>
      <c r="L113" s="520"/>
      <c r="M113" s="517"/>
      <c r="N113" s="517"/>
      <c r="O113" s="517"/>
      <c r="P113" s="517"/>
      <c r="Q113" s="517"/>
      <c r="R113" s="514"/>
      <c r="S113" s="515"/>
      <c r="T113" s="515"/>
      <c r="U113" s="515"/>
      <c r="V113" s="516"/>
      <c r="W113" s="72"/>
      <c r="X113" s="4"/>
      <c r="Y113" s="5"/>
      <c r="Z113" s="429"/>
      <c r="AA113" s="430"/>
    </row>
    <row r="114" spans="1:27" ht="33.950000000000003" customHeight="1">
      <c r="A114" s="412"/>
      <c r="B114" s="431">
        <f t="shared" si="0"/>
        <v>62</v>
      </c>
      <c r="C114" s="518"/>
      <c r="D114" s="519"/>
      <c r="E114" s="519"/>
      <c r="F114" s="519"/>
      <c r="G114" s="519"/>
      <c r="H114" s="519"/>
      <c r="I114" s="519"/>
      <c r="J114" s="519"/>
      <c r="K114" s="519"/>
      <c r="L114" s="520"/>
      <c r="M114" s="517"/>
      <c r="N114" s="517"/>
      <c r="O114" s="517"/>
      <c r="P114" s="517"/>
      <c r="Q114" s="517"/>
      <c r="R114" s="514"/>
      <c r="S114" s="515"/>
      <c r="T114" s="515"/>
      <c r="U114" s="515"/>
      <c r="V114" s="516"/>
      <c r="W114" s="72"/>
      <c r="X114" s="4"/>
      <c r="Y114" s="5"/>
      <c r="Z114" s="429"/>
      <c r="AA114" s="430"/>
    </row>
    <row r="115" spans="1:27" ht="33.950000000000003" customHeight="1">
      <c r="A115" s="412"/>
      <c r="B115" s="431">
        <f t="shared" si="0"/>
        <v>63</v>
      </c>
      <c r="C115" s="518"/>
      <c r="D115" s="519"/>
      <c r="E115" s="519"/>
      <c r="F115" s="519"/>
      <c r="G115" s="519"/>
      <c r="H115" s="519"/>
      <c r="I115" s="519"/>
      <c r="J115" s="519"/>
      <c r="K115" s="519"/>
      <c r="L115" s="520"/>
      <c r="M115" s="517"/>
      <c r="N115" s="517"/>
      <c r="O115" s="517"/>
      <c r="P115" s="517"/>
      <c r="Q115" s="517"/>
      <c r="R115" s="514"/>
      <c r="S115" s="515"/>
      <c r="T115" s="515"/>
      <c r="U115" s="515"/>
      <c r="V115" s="516"/>
      <c r="W115" s="72"/>
      <c r="X115" s="4"/>
      <c r="Y115" s="5"/>
      <c r="Z115" s="429"/>
      <c r="AA115" s="430"/>
    </row>
    <row r="116" spans="1:27" ht="33.950000000000003" customHeight="1">
      <c r="A116" s="412"/>
      <c r="B116" s="431">
        <f t="shared" si="0"/>
        <v>64</v>
      </c>
      <c r="C116" s="518"/>
      <c r="D116" s="519"/>
      <c r="E116" s="519"/>
      <c r="F116" s="519"/>
      <c r="G116" s="519"/>
      <c r="H116" s="519"/>
      <c r="I116" s="519"/>
      <c r="J116" s="519"/>
      <c r="K116" s="519"/>
      <c r="L116" s="520"/>
      <c r="M116" s="517"/>
      <c r="N116" s="517"/>
      <c r="O116" s="517"/>
      <c r="P116" s="517"/>
      <c r="Q116" s="517"/>
      <c r="R116" s="514"/>
      <c r="S116" s="515"/>
      <c r="T116" s="515"/>
      <c r="U116" s="515"/>
      <c r="V116" s="516"/>
      <c r="W116" s="72"/>
      <c r="X116" s="4"/>
      <c r="Y116" s="5"/>
      <c r="Z116" s="429"/>
      <c r="AA116" s="430"/>
    </row>
    <row r="117" spans="1:27" ht="33.950000000000003" customHeight="1">
      <c r="A117" s="412"/>
      <c r="B117" s="431">
        <f t="shared" si="0"/>
        <v>65</v>
      </c>
      <c r="C117" s="518"/>
      <c r="D117" s="519"/>
      <c r="E117" s="519"/>
      <c r="F117" s="519"/>
      <c r="G117" s="519"/>
      <c r="H117" s="519"/>
      <c r="I117" s="519"/>
      <c r="J117" s="519"/>
      <c r="K117" s="519"/>
      <c r="L117" s="520"/>
      <c r="M117" s="517"/>
      <c r="N117" s="517"/>
      <c r="O117" s="517"/>
      <c r="P117" s="517"/>
      <c r="Q117" s="517"/>
      <c r="R117" s="514"/>
      <c r="S117" s="515"/>
      <c r="T117" s="515"/>
      <c r="U117" s="515"/>
      <c r="V117" s="516"/>
      <c r="W117" s="72"/>
      <c r="X117" s="4"/>
      <c r="Y117" s="5"/>
      <c r="Z117" s="429"/>
      <c r="AA117" s="430"/>
    </row>
    <row r="118" spans="1:27" ht="33.950000000000003" customHeight="1">
      <c r="A118" s="412"/>
      <c r="B118" s="431">
        <f t="shared" si="0"/>
        <v>66</v>
      </c>
      <c r="C118" s="518"/>
      <c r="D118" s="519"/>
      <c r="E118" s="519"/>
      <c r="F118" s="519"/>
      <c r="G118" s="519"/>
      <c r="H118" s="519"/>
      <c r="I118" s="519"/>
      <c r="J118" s="519"/>
      <c r="K118" s="519"/>
      <c r="L118" s="520"/>
      <c r="M118" s="517"/>
      <c r="N118" s="517"/>
      <c r="O118" s="517"/>
      <c r="P118" s="517"/>
      <c r="Q118" s="517"/>
      <c r="R118" s="514"/>
      <c r="S118" s="515"/>
      <c r="T118" s="515"/>
      <c r="U118" s="515"/>
      <c r="V118" s="516"/>
      <c r="W118" s="72"/>
      <c r="X118" s="4"/>
      <c r="Y118" s="5"/>
      <c r="Z118" s="429"/>
      <c r="AA118" s="430"/>
    </row>
    <row r="119" spans="1:27" ht="33.950000000000003" customHeight="1">
      <c r="A119" s="412"/>
      <c r="B119" s="431">
        <f t="shared" ref="B119:B152" si="1">B118+1</f>
        <v>67</v>
      </c>
      <c r="C119" s="518"/>
      <c r="D119" s="519"/>
      <c r="E119" s="519"/>
      <c r="F119" s="519"/>
      <c r="G119" s="519"/>
      <c r="H119" s="519"/>
      <c r="I119" s="519"/>
      <c r="J119" s="519"/>
      <c r="K119" s="519"/>
      <c r="L119" s="520"/>
      <c r="M119" s="517"/>
      <c r="N119" s="517"/>
      <c r="O119" s="517"/>
      <c r="P119" s="517"/>
      <c r="Q119" s="517"/>
      <c r="R119" s="514"/>
      <c r="S119" s="515"/>
      <c r="T119" s="515"/>
      <c r="U119" s="515"/>
      <c r="V119" s="516"/>
      <c r="W119" s="72"/>
      <c r="X119" s="4"/>
      <c r="Y119" s="5"/>
      <c r="Z119" s="429"/>
      <c r="AA119" s="430"/>
    </row>
    <row r="120" spans="1:27" ht="33.950000000000003" customHeight="1">
      <c r="A120" s="412"/>
      <c r="B120" s="431">
        <f t="shared" si="1"/>
        <v>68</v>
      </c>
      <c r="C120" s="518"/>
      <c r="D120" s="519"/>
      <c r="E120" s="519"/>
      <c r="F120" s="519"/>
      <c r="G120" s="519"/>
      <c r="H120" s="519"/>
      <c r="I120" s="519"/>
      <c r="J120" s="519"/>
      <c r="K120" s="519"/>
      <c r="L120" s="520"/>
      <c r="M120" s="517"/>
      <c r="N120" s="517"/>
      <c r="O120" s="517"/>
      <c r="P120" s="517"/>
      <c r="Q120" s="517"/>
      <c r="R120" s="514"/>
      <c r="S120" s="515"/>
      <c r="T120" s="515"/>
      <c r="U120" s="515"/>
      <c r="V120" s="516"/>
      <c r="W120" s="72"/>
      <c r="X120" s="4"/>
      <c r="Y120" s="5"/>
      <c r="Z120" s="429"/>
      <c r="AA120" s="430"/>
    </row>
    <row r="121" spans="1:27" ht="33.950000000000003" customHeight="1">
      <c r="A121" s="412"/>
      <c r="B121" s="431">
        <f t="shared" si="1"/>
        <v>69</v>
      </c>
      <c r="C121" s="518"/>
      <c r="D121" s="519"/>
      <c r="E121" s="519"/>
      <c r="F121" s="519"/>
      <c r="G121" s="519"/>
      <c r="H121" s="519"/>
      <c r="I121" s="519"/>
      <c r="J121" s="519"/>
      <c r="K121" s="519"/>
      <c r="L121" s="520"/>
      <c r="M121" s="517"/>
      <c r="N121" s="517"/>
      <c r="O121" s="517"/>
      <c r="P121" s="517"/>
      <c r="Q121" s="517"/>
      <c r="R121" s="514"/>
      <c r="S121" s="515"/>
      <c r="T121" s="515"/>
      <c r="U121" s="515"/>
      <c r="V121" s="516"/>
      <c r="W121" s="72"/>
      <c r="X121" s="4"/>
      <c r="Y121" s="5"/>
      <c r="Z121" s="429"/>
      <c r="AA121" s="430"/>
    </row>
    <row r="122" spans="1:27" ht="33.950000000000003" customHeight="1">
      <c r="A122" s="412"/>
      <c r="B122" s="431">
        <f t="shared" si="1"/>
        <v>70</v>
      </c>
      <c r="C122" s="518"/>
      <c r="D122" s="519"/>
      <c r="E122" s="519"/>
      <c r="F122" s="519"/>
      <c r="G122" s="519"/>
      <c r="H122" s="519"/>
      <c r="I122" s="519"/>
      <c r="J122" s="519"/>
      <c r="K122" s="519"/>
      <c r="L122" s="520"/>
      <c r="M122" s="517"/>
      <c r="N122" s="517"/>
      <c r="O122" s="517"/>
      <c r="P122" s="517"/>
      <c r="Q122" s="517"/>
      <c r="R122" s="514"/>
      <c r="S122" s="515"/>
      <c r="T122" s="515"/>
      <c r="U122" s="515"/>
      <c r="V122" s="516"/>
      <c r="W122" s="72"/>
      <c r="X122" s="4"/>
      <c r="Y122" s="5"/>
      <c r="Z122" s="429"/>
      <c r="AA122" s="430"/>
    </row>
    <row r="123" spans="1:27" ht="33.950000000000003" customHeight="1">
      <c r="A123" s="412"/>
      <c r="B123" s="431">
        <f t="shared" si="1"/>
        <v>71</v>
      </c>
      <c r="C123" s="518"/>
      <c r="D123" s="519"/>
      <c r="E123" s="519"/>
      <c r="F123" s="519"/>
      <c r="G123" s="519"/>
      <c r="H123" s="519"/>
      <c r="I123" s="519"/>
      <c r="J123" s="519"/>
      <c r="K123" s="519"/>
      <c r="L123" s="520"/>
      <c r="M123" s="517"/>
      <c r="N123" s="517"/>
      <c r="O123" s="517"/>
      <c r="P123" s="517"/>
      <c r="Q123" s="517"/>
      <c r="R123" s="514"/>
      <c r="S123" s="515"/>
      <c r="T123" s="515"/>
      <c r="U123" s="515"/>
      <c r="V123" s="516"/>
      <c r="W123" s="72"/>
      <c r="X123" s="4"/>
      <c r="Y123" s="5"/>
      <c r="Z123" s="429"/>
      <c r="AA123" s="430"/>
    </row>
    <row r="124" spans="1:27" ht="33.950000000000003" customHeight="1">
      <c r="A124" s="412"/>
      <c r="B124" s="431">
        <f t="shared" si="1"/>
        <v>72</v>
      </c>
      <c r="C124" s="518"/>
      <c r="D124" s="519"/>
      <c r="E124" s="519"/>
      <c r="F124" s="519"/>
      <c r="G124" s="519"/>
      <c r="H124" s="519"/>
      <c r="I124" s="519"/>
      <c r="J124" s="519"/>
      <c r="K124" s="519"/>
      <c r="L124" s="520"/>
      <c r="M124" s="517"/>
      <c r="N124" s="517"/>
      <c r="O124" s="517"/>
      <c r="P124" s="517"/>
      <c r="Q124" s="517"/>
      <c r="R124" s="514"/>
      <c r="S124" s="515"/>
      <c r="T124" s="515"/>
      <c r="U124" s="515"/>
      <c r="V124" s="516"/>
      <c r="W124" s="72"/>
      <c r="X124" s="4"/>
      <c r="Y124" s="5"/>
      <c r="Z124" s="429"/>
      <c r="AA124" s="430"/>
    </row>
    <row r="125" spans="1:27" ht="33.950000000000003" customHeight="1">
      <c r="A125" s="412"/>
      <c r="B125" s="431">
        <f t="shared" si="1"/>
        <v>73</v>
      </c>
      <c r="C125" s="518"/>
      <c r="D125" s="519"/>
      <c r="E125" s="519"/>
      <c r="F125" s="519"/>
      <c r="G125" s="519"/>
      <c r="H125" s="519"/>
      <c r="I125" s="519"/>
      <c r="J125" s="519"/>
      <c r="K125" s="519"/>
      <c r="L125" s="520"/>
      <c r="M125" s="517"/>
      <c r="N125" s="517"/>
      <c r="O125" s="517"/>
      <c r="P125" s="517"/>
      <c r="Q125" s="517"/>
      <c r="R125" s="514"/>
      <c r="S125" s="515"/>
      <c r="T125" s="515"/>
      <c r="U125" s="515"/>
      <c r="V125" s="516"/>
      <c r="W125" s="72"/>
      <c r="X125" s="4"/>
      <c r="Y125" s="5"/>
      <c r="Z125" s="429"/>
      <c r="AA125" s="430"/>
    </row>
    <row r="126" spans="1:27" ht="33.950000000000003" customHeight="1">
      <c r="A126" s="412"/>
      <c r="B126" s="431">
        <f t="shared" si="1"/>
        <v>74</v>
      </c>
      <c r="C126" s="518"/>
      <c r="D126" s="519"/>
      <c r="E126" s="519"/>
      <c r="F126" s="519"/>
      <c r="G126" s="519"/>
      <c r="H126" s="519"/>
      <c r="I126" s="519"/>
      <c r="J126" s="519"/>
      <c r="K126" s="519"/>
      <c r="L126" s="520"/>
      <c r="M126" s="517"/>
      <c r="N126" s="517"/>
      <c r="O126" s="517"/>
      <c r="P126" s="517"/>
      <c r="Q126" s="517"/>
      <c r="R126" s="514"/>
      <c r="S126" s="515"/>
      <c r="T126" s="515"/>
      <c r="U126" s="515"/>
      <c r="V126" s="516"/>
      <c r="W126" s="72"/>
      <c r="X126" s="4"/>
      <c r="Y126" s="5"/>
      <c r="Z126" s="429"/>
      <c r="AA126" s="430"/>
    </row>
    <row r="127" spans="1:27" ht="33.950000000000003" customHeight="1">
      <c r="A127" s="412"/>
      <c r="B127" s="431">
        <f t="shared" si="1"/>
        <v>75</v>
      </c>
      <c r="C127" s="518"/>
      <c r="D127" s="519"/>
      <c r="E127" s="519"/>
      <c r="F127" s="519"/>
      <c r="G127" s="519"/>
      <c r="H127" s="519"/>
      <c r="I127" s="519"/>
      <c r="J127" s="519"/>
      <c r="K127" s="519"/>
      <c r="L127" s="520"/>
      <c r="M127" s="517"/>
      <c r="N127" s="517"/>
      <c r="O127" s="517"/>
      <c r="P127" s="517"/>
      <c r="Q127" s="517"/>
      <c r="R127" s="514"/>
      <c r="S127" s="515"/>
      <c r="T127" s="515"/>
      <c r="U127" s="515"/>
      <c r="V127" s="516"/>
      <c r="W127" s="72"/>
      <c r="X127" s="4"/>
      <c r="Y127" s="5"/>
      <c r="Z127" s="429"/>
      <c r="AA127" s="430"/>
    </row>
    <row r="128" spans="1:27" ht="33.950000000000003" customHeight="1">
      <c r="A128" s="412"/>
      <c r="B128" s="431">
        <f t="shared" si="1"/>
        <v>76</v>
      </c>
      <c r="C128" s="518"/>
      <c r="D128" s="519"/>
      <c r="E128" s="519"/>
      <c r="F128" s="519"/>
      <c r="G128" s="519"/>
      <c r="H128" s="519"/>
      <c r="I128" s="519"/>
      <c r="J128" s="519"/>
      <c r="K128" s="519"/>
      <c r="L128" s="520"/>
      <c r="M128" s="517"/>
      <c r="N128" s="517"/>
      <c r="O128" s="517"/>
      <c r="P128" s="517"/>
      <c r="Q128" s="517"/>
      <c r="R128" s="514"/>
      <c r="S128" s="515"/>
      <c r="T128" s="515"/>
      <c r="U128" s="515"/>
      <c r="V128" s="516"/>
      <c r="W128" s="72"/>
      <c r="X128" s="4"/>
      <c r="Y128" s="5"/>
      <c r="Z128" s="429"/>
      <c r="AA128" s="430"/>
    </row>
    <row r="129" spans="1:27" ht="33.950000000000003" customHeight="1">
      <c r="A129" s="412"/>
      <c r="B129" s="431">
        <f t="shared" si="1"/>
        <v>77</v>
      </c>
      <c r="C129" s="518"/>
      <c r="D129" s="519"/>
      <c r="E129" s="519"/>
      <c r="F129" s="519"/>
      <c r="G129" s="519"/>
      <c r="H129" s="519"/>
      <c r="I129" s="519"/>
      <c r="J129" s="519"/>
      <c r="K129" s="519"/>
      <c r="L129" s="520"/>
      <c r="M129" s="517"/>
      <c r="N129" s="517"/>
      <c r="O129" s="517"/>
      <c r="P129" s="517"/>
      <c r="Q129" s="517"/>
      <c r="R129" s="514"/>
      <c r="S129" s="515"/>
      <c r="T129" s="515"/>
      <c r="U129" s="515"/>
      <c r="V129" s="516"/>
      <c r="W129" s="72"/>
      <c r="X129" s="4"/>
      <c r="Y129" s="5"/>
      <c r="Z129" s="429"/>
      <c r="AA129" s="430"/>
    </row>
    <row r="130" spans="1:27" ht="33.950000000000003" customHeight="1">
      <c r="A130" s="412"/>
      <c r="B130" s="431">
        <f t="shared" si="1"/>
        <v>78</v>
      </c>
      <c r="C130" s="518"/>
      <c r="D130" s="519"/>
      <c r="E130" s="519"/>
      <c r="F130" s="519"/>
      <c r="G130" s="519"/>
      <c r="H130" s="519"/>
      <c r="I130" s="519"/>
      <c r="J130" s="519"/>
      <c r="K130" s="519"/>
      <c r="L130" s="520"/>
      <c r="M130" s="517"/>
      <c r="N130" s="517"/>
      <c r="O130" s="517"/>
      <c r="P130" s="517"/>
      <c r="Q130" s="517"/>
      <c r="R130" s="514"/>
      <c r="S130" s="515"/>
      <c r="T130" s="515"/>
      <c r="U130" s="515"/>
      <c r="V130" s="516"/>
      <c r="W130" s="72"/>
      <c r="X130" s="4"/>
      <c r="Y130" s="5"/>
      <c r="Z130" s="429"/>
      <c r="AA130" s="430"/>
    </row>
    <row r="131" spans="1:27" ht="33.950000000000003" customHeight="1">
      <c r="A131" s="412"/>
      <c r="B131" s="431">
        <f t="shared" si="1"/>
        <v>79</v>
      </c>
      <c r="C131" s="518"/>
      <c r="D131" s="519"/>
      <c r="E131" s="519"/>
      <c r="F131" s="519"/>
      <c r="G131" s="519"/>
      <c r="H131" s="519"/>
      <c r="I131" s="519"/>
      <c r="J131" s="519"/>
      <c r="K131" s="519"/>
      <c r="L131" s="520"/>
      <c r="M131" s="517"/>
      <c r="N131" s="517"/>
      <c r="O131" s="517"/>
      <c r="P131" s="517"/>
      <c r="Q131" s="517"/>
      <c r="R131" s="514"/>
      <c r="S131" s="515"/>
      <c r="T131" s="515"/>
      <c r="U131" s="515"/>
      <c r="V131" s="516"/>
      <c r="W131" s="72"/>
      <c r="X131" s="4"/>
      <c r="Y131" s="5"/>
      <c r="Z131" s="429"/>
      <c r="AA131" s="430"/>
    </row>
    <row r="132" spans="1:27" ht="33.950000000000003" customHeight="1">
      <c r="A132" s="412"/>
      <c r="B132" s="431">
        <f t="shared" si="1"/>
        <v>80</v>
      </c>
      <c r="C132" s="518"/>
      <c r="D132" s="519"/>
      <c r="E132" s="519"/>
      <c r="F132" s="519"/>
      <c r="G132" s="519"/>
      <c r="H132" s="519"/>
      <c r="I132" s="519"/>
      <c r="J132" s="519"/>
      <c r="K132" s="519"/>
      <c r="L132" s="520"/>
      <c r="M132" s="517"/>
      <c r="N132" s="517"/>
      <c r="O132" s="517"/>
      <c r="P132" s="517"/>
      <c r="Q132" s="517"/>
      <c r="R132" s="514"/>
      <c r="S132" s="515"/>
      <c r="T132" s="515"/>
      <c r="U132" s="515"/>
      <c r="V132" s="516"/>
      <c r="W132" s="72"/>
      <c r="X132" s="4"/>
      <c r="Y132" s="5"/>
      <c r="Z132" s="429"/>
      <c r="AA132" s="430"/>
    </row>
    <row r="133" spans="1:27" ht="33.950000000000003" customHeight="1">
      <c r="A133" s="412"/>
      <c r="B133" s="431">
        <f t="shared" si="1"/>
        <v>81</v>
      </c>
      <c r="C133" s="518"/>
      <c r="D133" s="519"/>
      <c r="E133" s="519"/>
      <c r="F133" s="519"/>
      <c r="G133" s="519"/>
      <c r="H133" s="519"/>
      <c r="I133" s="519"/>
      <c r="J133" s="519"/>
      <c r="K133" s="519"/>
      <c r="L133" s="520"/>
      <c r="M133" s="517"/>
      <c r="N133" s="517"/>
      <c r="O133" s="517"/>
      <c r="P133" s="517"/>
      <c r="Q133" s="517"/>
      <c r="R133" s="514"/>
      <c r="S133" s="515"/>
      <c r="T133" s="515"/>
      <c r="U133" s="515"/>
      <c r="V133" s="516"/>
      <c r="W133" s="72"/>
      <c r="X133" s="4"/>
      <c r="Y133" s="5"/>
      <c r="Z133" s="429"/>
      <c r="AA133" s="430"/>
    </row>
    <row r="134" spans="1:27" ht="33.950000000000003" customHeight="1">
      <c r="A134" s="412"/>
      <c r="B134" s="431">
        <f t="shared" si="1"/>
        <v>82</v>
      </c>
      <c r="C134" s="518"/>
      <c r="D134" s="519"/>
      <c r="E134" s="519"/>
      <c r="F134" s="519"/>
      <c r="G134" s="519"/>
      <c r="H134" s="519"/>
      <c r="I134" s="519"/>
      <c r="J134" s="519"/>
      <c r="K134" s="519"/>
      <c r="L134" s="520"/>
      <c r="M134" s="517"/>
      <c r="N134" s="517"/>
      <c r="O134" s="517"/>
      <c r="P134" s="517"/>
      <c r="Q134" s="517"/>
      <c r="R134" s="514"/>
      <c r="S134" s="515"/>
      <c r="T134" s="515"/>
      <c r="U134" s="515"/>
      <c r="V134" s="516"/>
      <c r="W134" s="72"/>
      <c r="X134" s="4"/>
      <c r="Y134" s="5"/>
      <c r="Z134" s="429"/>
      <c r="AA134" s="430"/>
    </row>
    <row r="135" spans="1:27" ht="33.950000000000003" customHeight="1">
      <c r="A135" s="412"/>
      <c r="B135" s="431">
        <f t="shared" si="1"/>
        <v>83</v>
      </c>
      <c r="C135" s="518"/>
      <c r="D135" s="519"/>
      <c r="E135" s="519"/>
      <c r="F135" s="519"/>
      <c r="G135" s="519"/>
      <c r="H135" s="519"/>
      <c r="I135" s="519"/>
      <c r="J135" s="519"/>
      <c r="K135" s="519"/>
      <c r="L135" s="520"/>
      <c r="M135" s="517"/>
      <c r="N135" s="517"/>
      <c r="O135" s="517"/>
      <c r="P135" s="517"/>
      <c r="Q135" s="517"/>
      <c r="R135" s="514"/>
      <c r="S135" s="515"/>
      <c r="T135" s="515"/>
      <c r="U135" s="515"/>
      <c r="V135" s="516"/>
      <c r="W135" s="72"/>
      <c r="X135" s="4"/>
      <c r="Y135" s="5"/>
      <c r="Z135" s="429"/>
      <c r="AA135" s="430"/>
    </row>
    <row r="136" spans="1:27" ht="33.950000000000003" customHeight="1">
      <c r="A136" s="412"/>
      <c r="B136" s="431">
        <f t="shared" si="1"/>
        <v>84</v>
      </c>
      <c r="C136" s="518"/>
      <c r="D136" s="519"/>
      <c r="E136" s="519"/>
      <c r="F136" s="519"/>
      <c r="G136" s="519"/>
      <c r="H136" s="519"/>
      <c r="I136" s="519"/>
      <c r="J136" s="519"/>
      <c r="K136" s="519"/>
      <c r="L136" s="520"/>
      <c r="M136" s="517"/>
      <c r="N136" s="517"/>
      <c r="O136" s="517"/>
      <c r="P136" s="517"/>
      <c r="Q136" s="517"/>
      <c r="R136" s="514"/>
      <c r="S136" s="515"/>
      <c r="T136" s="515"/>
      <c r="U136" s="515"/>
      <c r="V136" s="516"/>
      <c r="W136" s="72"/>
      <c r="X136" s="4"/>
      <c r="Y136" s="5"/>
      <c r="Z136" s="429"/>
      <c r="AA136" s="430"/>
    </row>
    <row r="137" spans="1:27" ht="33.950000000000003" customHeight="1">
      <c r="A137" s="412"/>
      <c r="B137" s="431">
        <f t="shared" si="1"/>
        <v>85</v>
      </c>
      <c r="C137" s="518"/>
      <c r="D137" s="519"/>
      <c r="E137" s="519"/>
      <c r="F137" s="519"/>
      <c r="G137" s="519"/>
      <c r="H137" s="519"/>
      <c r="I137" s="519"/>
      <c r="J137" s="519"/>
      <c r="K137" s="519"/>
      <c r="L137" s="520"/>
      <c r="M137" s="517"/>
      <c r="N137" s="517"/>
      <c r="O137" s="517"/>
      <c r="P137" s="517"/>
      <c r="Q137" s="517"/>
      <c r="R137" s="514"/>
      <c r="S137" s="515"/>
      <c r="T137" s="515"/>
      <c r="U137" s="515"/>
      <c r="V137" s="516"/>
      <c r="W137" s="72"/>
      <c r="X137" s="4"/>
      <c r="Y137" s="5"/>
      <c r="Z137" s="429"/>
      <c r="AA137" s="430"/>
    </row>
    <row r="138" spans="1:27" ht="33.950000000000003" customHeight="1">
      <c r="A138" s="412"/>
      <c r="B138" s="431">
        <f t="shared" si="1"/>
        <v>86</v>
      </c>
      <c r="C138" s="518"/>
      <c r="D138" s="519"/>
      <c r="E138" s="519"/>
      <c r="F138" s="519"/>
      <c r="G138" s="519"/>
      <c r="H138" s="519"/>
      <c r="I138" s="519"/>
      <c r="J138" s="519"/>
      <c r="K138" s="519"/>
      <c r="L138" s="520"/>
      <c r="M138" s="517"/>
      <c r="N138" s="517"/>
      <c r="O138" s="517"/>
      <c r="P138" s="517"/>
      <c r="Q138" s="517"/>
      <c r="R138" s="514"/>
      <c r="S138" s="515"/>
      <c r="T138" s="515"/>
      <c r="U138" s="515"/>
      <c r="V138" s="516"/>
      <c r="W138" s="72"/>
      <c r="X138" s="4"/>
      <c r="Y138" s="5"/>
      <c r="Z138" s="429"/>
      <c r="AA138" s="430"/>
    </row>
    <row r="139" spans="1:27" ht="33.950000000000003" customHeight="1">
      <c r="A139" s="412"/>
      <c r="B139" s="431">
        <f t="shared" si="1"/>
        <v>87</v>
      </c>
      <c r="C139" s="518"/>
      <c r="D139" s="519"/>
      <c r="E139" s="519"/>
      <c r="F139" s="519"/>
      <c r="G139" s="519"/>
      <c r="H139" s="519"/>
      <c r="I139" s="519"/>
      <c r="J139" s="519"/>
      <c r="K139" s="519"/>
      <c r="L139" s="520"/>
      <c r="M139" s="517"/>
      <c r="N139" s="517"/>
      <c r="O139" s="517"/>
      <c r="P139" s="517"/>
      <c r="Q139" s="517"/>
      <c r="R139" s="514"/>
      <c r="S139" s="515"/>
      <c r="T139" s="515"/>
      <c r="U139" s="515"/>
      <c r="V139" s="516"/>
      <c r="W139" s="72"/>
      <c r="X139" s="4"/>
      <c r="Y139" s="5"/>
      <c r="Z139" s="429"/>
      <c r="AA139" s="430"/>
    </row>
    <row r="140" spans="1:27" ht="33.950000000000003" customHeight="1">
      <c r="A140" s="412"/>
      <c r="B140" s="431">
        <f t="shared" si="1"/>
        <v>88</v>
      </c>
      <c r="C140" s="518"/>
      <c r="D140" s="519"/>
      <c r="E140" s="519"/>
      <c r="F140" s="519"/>
      <c r="G140" s="519"/>
      <c r="H140" s="519"/>
      <c r="I140" s="519"/>
      <c r="J140" s="519"/>
      <c r="K140" s="519"/>
      <c r="L140" s="520"/>
      <c r="M140" s="517"/>
      <c r="N140" s="517"/>
      <c r="O140" s="517"/>
      <c r="P140" s="517"/>
      <c r="Q140" s="517"/>
      <c r="R140" s="514"/>
      <c r="S140" s="515"/>
      <c r="T140" s="515"/>
      <c r="U140" s="515"/>
      <c r="V140" s="516"/>
      <c r="W140" s="72"/>
      <c r="X140" s="4"/>
      <c r="Y140" s="5"/>
      <c r="Z140" s="429"/>
      <c r="AA140" s="430"/>
    </row>
    <row r="141" spans="1:27" ht="33.950000000000003" customHeight="1">
      <c r="A141" s="412"/>
      <c r="B141" s="431">
        <f t="shared" si="1"/>
        <v>89</v>
      </c>
      <c r="C141" s="518"/>
      <c r="D141" s="519"/>
      <c r="E141" s="519"/>
      <c r="F141" s="519"/>
      <c r="G141" s="519"/>
      <c r="H141" s="519"/>
      <c r="I141" s="519"/>
      <c r="J141" s="519"/>
      <c r="K141" s="519"/>
      <c r="L141" s="520"/>
      <c r="M141" s="517"/>
      <c r="N141" s="517"/>
      <c r="O141" s="517"/>
      <c r="P141" s="517"/>
      <c r="Q141" s="517"/>
      <c r="R141" s="514"/>
      <c r="S141" s="515"/>
      <c r="T141" s="515"/>
      <c r="U141" s="515"/>
      <c r="V141" s="516"/>
      <c r="W141" s="72"/>
      <c r="X141" s="4"/>
      <c r="Y141" s="5"/>
      <c r="Z141" s="429"/>
      <c r="AA141" s="430"/>
    </row>
    <row r="142" spans="1:27" ht="33.950000000000003" customHeight="1">
      <c r="A142" s="412"/>
      <c r="B142" s="431">
        <f t="shared" si="1"/>
        <v>90</v>
      </c>
      <c r="C142" s="518"/>
      <c r="D142" s="519"/>
      <c r="E142" s="519"/>
      <c r="F142" s="519"/>
      <c r="G142" s="519"/>
      <c r="H142" s="519"/>
      <c r="I142" s="519"/>
      <c r="J142" s="519"/>
      <c r="K142" s="519"/>
      <c r="L142" s="520"/>
      <c r="M142" s="517"/>
      <c r="N142" s="517"/>
      <c r="O142" s="517"/>
      <c r="P142" s="517"/>
      <c r="Q142" s="517"/>
      <c r="R142" s="514"/>
      <c r="S142" s="515"/>
      <c r="T142" s="515"/>
      <c r="U142" s="515"/>
      <c r="V142" s="516"/>
      <c r="W142" s="72"/>
      <c r="X142" s="4"/>
      <c r="Y142" s="5"/>
      <c r="Z142" s="429"/>
      <c r="AA142" s="430"/>
    </row>
    <row r="143" spans="1:27" ht="33.950000000000003" customHeight="1">
      <c r="A143" s="412"/>
      <c r="B143" s="431">
        <f t="shared" si="1"/>
        <v>91</v>
      </c>
      <c r="C143" s="518"/>
      <c r="D143" s="519"/>
      <c r="E143" s="519"/>
      <c r="F143" s="519"/>
      <c r="G143" s="519"/>
      <c r="H143" s="519"/>
      <c r="I143" s="519"/>
      <c r="J143" s="519"/>
      <c r="K143" s="519"/>
      <c r="L143" s="520"/>
      <c r="M143" s="517"/>
      <c r="N143" s="517"/>
      <c r="O143" s="517"/>
      <c r="P143" s="517"/>
      <c r="Q143" s="517"/>
      <c r="R143" s="514"/>
      <c r="S143" s="515"/>
      <c r="T143" s="515"/>
      <c r="U143" s="515"/>
      <c r="V143" s="516"/>
      <c r="W143" s="72"/>
      <c r="X143" s="4"/>
      <c r="Y143" s="5"/>
      <c r="Z143" s="429"/>
      <c r="AA143" s="430"/>
    </row>
    <row r="144" spans="1:27" ht="33.950000000000003" customHeight="1">
      <c r="A144" s="412"/>
      <c r="B144" s="431">
        <f t="shared" si="1"/>
        <v>92</v>
      </c>
      <c r="C144" s="518"/>
      <c r="D144" s="519"/>
      <c r="E144" s="519"/>
      <c r="F144" s="519"/>
      <c r="G144" s="519"/>
      <c r="H144" s="519"/>
      <c r="I144" s="519"/>
      <c r="J144" s="519"/>
      <c r="K144" s="519"/>
      <c r="L144" s="520"/>
      <c r="M144" s="517"/>
      <c r="N144" s="517"/>
      <c r="O144" s="517"/>
      <c r="P144" s="517"/>
      <c r="Q144" s="517"/>
      <c r="R144" s="514"/>
      <c r="S144" s="515"/>
      <c r="T144" s="515"/>
      <c r="U144" s="515"/>
      <c r="V144" s="516"/>
      <c r="W144" s="72"/>
      <c r="X144" s="4"/>
      <c r="Y144" s="5"/>
      <c r="Z144" s="429"/>
      <c r="AA144" s="430"/>
    </row>
    <row r="145" spans="1:27" ht="33.950000000000003" customHeight="1">
      <c r="A145" s="412"/>
      <c r="B145" s="431">
        <f t="shared" si="1"/>
        <v>93</v>
      </c>
      <c r="C145" s="518"/>
      <c r="D145" s="519"/>
      <c r="E145" s="519"/>
      <c r="F145" s="519"/>
      <c r="G145" s="519"/>
      <c r="H145" s="519"/>
      <c r="I145" s="519"/>
      <c r="J145" s="519"/>
      <c r="K145" s="519"/>
      <c r="L145" s="520"/>
      <c r="M145" s="517"/>
      <c r="N145" s="517"/>
      <c r="O145" s="517"/>
      <c r="P145" s="517"/>
      <c r="Q145" s="517"/>
      <c r="R145" s="514"/>
      <c r="S145" s="515"/>
      <c r="T145" s="515"/>
      <c r="U145" s="515"/>
      <c r="V145" s="516"/>
      <c r="W145" s="72"/>
      <c r="X145" s="4"/>
      <c r="Y145" s="5"/>
      <c r="Z145" s="429"/>
      <c r="AA145" s="430"/>
    </row>
    <row r="146" spans="1:27" ht="33.950000000000003" customHeight="1">
      <c r="A146" s="412"/>
      <c r="B146" s="431">
        <f t="shared" si="1"/>
        <v>94</v>
      </c>
      <c r="C146" s="518"/>
      <c r="D146" s="519"/>
      <c r="E146" s="519"/>
      <c r="F146" s="519"/>
      <c r="G146" s="519"/>
      <c r="H146" s="519"/>
      <c r="I146" s="519"/>
      <c r="J146" s="519"/>
      <c r="K146" s="519"/>
      <c r="L146" s="520"/>
      <c r="M146" s="517"/>
      <c r="N146" s="517"/>
      <c r="O146" s="517"/>
      <c r="P146" s="517"/>
      <c r="Q146" s="517"/>
      <c r="R146" s="514"/>
      <c r="S146" s="515"/>
      <c r="T146" s="515"/>
      <c r="U146" s="515"/>
      <c r="V146" s="516"/>
      <c r="W146" s="72"/>
      <c r="X146" s="4"/>
      <c r="Y146" s="5"/>
      <c r="Z146" s="429"/>
      <c r="AA146" s="430"/>
    </row>
    <row r="147" spans="1:27" ht="33.950000000000003" customHeight="1">
      <c r="A147" s="412"/>
      <c r="B147" s="431">
        <f t="shared" si="1"/>
        <v>95</v>
      </c>
      <c r="C147" s="518"/>
      <c r="D147" s="519"/>
      <c r="E147" s="519"/>
      <c r="F147" s="519"/>
      <c r="G147" s="519"/>
      <c r="H147" s="519"/>
      <c r="I147" s="519"/>
      <c r="J147" s="519"/>
      <c r="K147" s="519"/>
      <c r="L147" s="520"/>
      <c r="M147" s="517"/>
      <c r="N147" s="517"/>
      <c r="O147" s="517"/>
      <c r="P147" s="517"/>
      <c r="Q147" s="517"/>
      <c r="R147" s="514"/>
      <c r="S147" s="515"/>
      <c r="T147" s="515"/>
      <c r="U147" s="515"/>
      <c r="V147" s="516"/>
      <c r="W147" s="72"/>
      <c r="X147" s="4"/>
      <c r="Y147" s="5"/>
      <c r="Z147" s="429"/>
      <c r="AA147" s="430"/>
    </row>
    <row r="148" spans="1:27" ht="33.950000000000003" customHeight="1">
      <c r="A148" s="412"/>
      <c r="B148" s="431">
        <f t="shared" si="1"/>
        <v>96</v>
      </c>
      <c r="C148" s="518"/>
      <c r="D148" s="519"/>
      <c r="E148" s="519"/>
      <c r="F148" s="519"/>
      <c r="G148" s="519"/>
      <c r="H148" s="519"/>
      <c r="I148" s="519"/>
      <c r="J148" s="519"/>
      <c r="K148" s="519"/>
      <c r="L148" s="520"/>
      <c r="M148" s="517"/>
      <c r="N148" s="517"/>
      <c r="O148" s="517"/>
      <c r="P148" s="517"/>
      <c r="Q148" s="517"/>
      <c r="R148" s="514"/>
      <c r="S148" s="515"/>
      <c r="T148" s="515"/>
      <c r="U148" s="515"/>
      <c r="V148" s="516"/>
      <c r="W148" s="72"/>
      <c r="X148" s="4"/>
      <c r="Y148" s="5"/>
      <c r="Z148" s="429"/>
      <c r="AA148" s="430"/>
    </row>
    <row r="149" spans="1:27" ht="33.950000000000003" customHeight="1">
      <c r="A149" s="412"/>
      <c r="B149" s="431">
        <f t="shared" si="1"/>
        <v>97</v>
      </c>
      <c r="C149" s="518"/>
      <c r="D149" s="519"/>
      <c r="E149" s="519"/>
      <c r="F149" s="519"/>
      <c r="G149" s="519"/>
      <c r="H149" s="519"/>
      <c r="I149" s="519"/>
      <c r="J149" s="519"/>
      <c r="K149" s="519"/>
      <c r="L149" s="520"/>
      <c r="M149" s="517"/>
      <c r="N149" s="517"/>
      <c r="O149" s="517"/>
      <c r="P149" s="517"/>
      <c r="Q149" s="517"/>
      <c r="R149" s="514"/>
      <c r="S149" s="515"/>
      <c r="T149" s="515"/>
      <c r="U149" s="515"/>
      <c r="V149" s="516"/>
      <c r="W149" s="72"/>
      <c r="X149" s="4"/>
      <c r="Y149" s="5"/>
      <c r="Z149" s="429"/>
      <c r="AA149" s="430"/>
    </row>
    <row r="150" spans="1:27" ht="33.950000000000003" customHeight="1">
      <c r="A150" s="412"/>
      <c r="B150" s="431">
        <f t="shared" si="1"/>
        <v>98</v>
      </c>
      <c r="C150" s="518"/>
      <c r="D150" s="519"/>
      <c r="E150" s="519"/>
      <c r="F150" s="519"/>
      <c r="G150" s="519"/>
      <c r="H150" s="519"/>
      <c r="I150" s="519"/>
      <c r="J150" s="519"/>
      <c r="K150" s="519"/>
      <c r="L150" s="520"/>
      <c r="M150" s="517"/>
      <c r="N150" s="517"/>
      <c r="O150" s="517"/>
      <c r="P150" s="517"/>
      <c r="Q150" s="517"/>
      <c r="R150" s="514"/>
      <c r="S150" s="515"/>
      <c r="T150" s="515"/>
      <c r="U150" s="515"/>
      <c r="V150" s="516"/>
      <c r="W150" s="72"/>
      <c r="X150" s="4"/>
      <c r="Y150" s="5"/>
      <c r="Z150" s="429"/>
      <c r="AA150" s="430"/>
    </row>
    <row r="151" spans="1:27" ht="33.950000000000003" customHeight="1">
      <c r="A151" s="412"/>
      <c r="B151" s="431">
        <f t="shared" si="1"/>
        <v>99</v>
      </c>
      <c r="C151" s="518"/>
      <c r="D151" s="519"/>
      <c r="E151" s="519"/>
      <c r="F151" s="519"/>
      <c r="G151" s="519"/>
      <c r="H151" s="519"/>
      <c r="I151" s="519"/>
      <c r="J151" s="519"/>
      <c r="K151" s="519"/>
      <c r="L151" s="520"/>
      <c r="M151" s="517"/>
      <c r="N151" s="517"/>
      <c r="O151" s="517"/>
      <c r="P151" s="517"/>
      <c r="Q151" s="517"/>
      <c r="R151" s="514"/>
      <c r="S151" s="515"/>
      <c r="T151" s="515"/>
      <c r="U151" s="515"/>
      <c r="V151" s="516"/>
      <c r="W151" s="72"/>
      <c r="X151" s="4"/>
      <c r="Y151" s="5"/>
      <c r="Z151" s="429"/>
      <c r="AA151" s="430"/>
    </row>
    <row r="152" spans="1:27" ht="33.950000000000003" customHeight="1">
      <c r="A152" s="412"/>
      <c r="B152" s="431">
        <f t="shared" si="1"/>
        <v>100</v>
      </c>
      <c r="C152" s="518"/>
      <c r="D152" s="519"/>
      <c r="E152" s="519"/>
      <c r="F152" s="519"/>
      <c r="G152" s="519"/>
      <c r="H152" s="519"/>
      <c r="I152" s="519"/>
      <c r="J152" s="519"/>
      <c r="K152" s="519"/>
      <c r="L152" s="520"/>
      <c r="M152" s="517"/>
      <c r="N152" s="517"/>
      <c r="O152" s="517"/>
      <c r="P152" s="517"/>
      <c r="Q152" s="517"/>
      <c r="R152" s="514"/>
      <c r="S152" s="515"/>
      <c r="T152" s="515"/>
      <c r="U152" s="515"/>
      <c r="V152" s="516"/>
      <c r="W152" s="72"/>
      <c r="X152" s="4"/>
      <c r="Y152" s="5"/>
      <c r="Z152" s="429"/>
      <c r="AA152" s="430"/>
    </row>
  </sheetData>
  <sheetProtection algorithmName="SHA-512" hashValue="yjcpXpDZMrETh30e2oifthPA8NEg3ZaXTQFVKRjtreUttISNRqyVCYp3OIdG1QdQH8HtLl48B0YeigghkG9p8g==" saltValue="dsU0xjPyzPqJpewRe4FiYw=="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Y60:Y152">
      <formula1>#REF!</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R60:V152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2"/>
  <sheetViews>
    <sheetView view="pageBreakPreview" zoomScaleNormal="120" zoomScaleSheetLayoutView="100" workbookViewId="0">
      <selection activeCell="AM132" sqref="AM132"/>
    </sheetView>
  </sheetViews>
  <sheetFormatPr defaultColWidth="9" defaultRowHeight="13.5"/>
  <cols>
    <col min="1" max="1" width="2.5" style="143" customWidth="1"/>
    <col min="2" max="2" width="2.875" style="143" customWidth="1"/>
    <col min="3" max="7" width="2.625" style="143" customWidth="1"/>
    <col min="8" max="20" width="2.5" style="143" customWidth="1"/>
    <col min="21" max="21" width="3.875" style="143" customWidth="1"/>
    <col min="22" max="37" width="2.5" style="143" customWidth="1"/>
    <col min="38" max="38" width="2.625" style="143" customWidth="1"/>
    <col min="39" max="53" width="6.375" style="143" customWidth="1"/>
    <col min="54" max="54" width="2.5" style="143" customWidth="1"/>
    <col min="55" max="61" width="6.375" style="143" customWidth="1"/>
    <col min="62" max="16384" width="9" style="143"/>
  </cols>
  <sheetData>
    <row r="1" spans="1:50" ht="19.5" customHeight="1">
      <c r="A1" s="141"/>
      <c r="B1" s="142" t="s">
        <v>21</v>
      </c>
      <c r="C1" s="142"/>
      <c r="D1" s="142"/>
      <c r="E1" s="142"/>
      <c r="F1" s="142"/>
      <c r="G1" s="142"/>
      <c r="H1" s="142"/>
      <c r="I1" s="142"/>
      <c r="J1" s="142"/>
      <c r="K1" s="142"/>
      <c r="L1" s="142"/>
      <c r="M1" s="142"/>
      <c r="N1" s="142"/>
      <c r="O1" s="142"/>
      <c r="P1" s="142"/>
      <c r="Q1" s="142"/>
      <c r="R1" s="142"/>
      <c r="S1" s="142"/>
      <c r="T1" s="142"/>
      <c r="U1" s="142"/>
      <c r="V1" s="142"/>
      <c r="W1" s="142"/>
      <c r="X1" s="142"/>
      <c r="Y1" s="142"/>
      <c r="Z1" s="761" t="s">
        <v>22</v>
      </c>
      <c r="AA1" s="761"/>
      <c r="AB1" s="761"/>
      <c r="AC1" s="761"/>
      <c r="AD1" s="761" t="str">
        <f>IF(基本情報入力シート!C32="","",基本情報入力シート!C32)</f>
        <v>○○市</v>
      </c>
      <c r="AE1" s="761"/>
      <c r="AF1" s="761"/>
      <c r="AG1" s="761"/>
      <c r="AH1" s="761"/>
      <c r="AI1" s="761"/>
      <c r="AJ1" s="761"/>
      <c r="AK1" s="761"/>
      <c r="AL1" s="141"/>
    </row>
    <row r="2" spans="1:50" ht="12" customHeight="1">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1"/>
    </row>
    <row r="3" spans="1:50" ht="16.5" customHeight="1">
      <c r="A3" s="141"/>
      <c r="B3" s="790" t="s">
        <v>1962</v>
      </c>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row>
    <row r="4" spans="1:50" ht="5.0999999999999996" customHeight="1">
      <c r="A4" s="14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row>
    <row r="5" spans="1:50" ht="20.25" customHeight="1">
      <c r="A5" s="141"/>
      <c r="B5" s="145" t="s">
        <v>2025</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C5" s="142"/>
      <c r="AD5" s="142"/>
      <c r="AE5" s="142"/>
      <c r="AF5" s="142"/>
      <c r="AG5" s="142"/>
      <c r="AH5" s="142"/>
      <c r="AI5" s="142"/>
      <c r="AJ5" s="142"/>
      <c r="AK5" s="142"/>
      <c r="AL5" s="141"/>
    </row>
    <row r="6" spans="1:50" s="147" customFormat="1" ht="13.5" customHeight="1">
      <c r="A6" s="146"/>
      <c r="B6" s="780" t="s">
        <v>29</v>
      </c>
      <c r="C6" s="781"/>
      <c r="D6" s="781"/>
      <c r="E6" s="781"/>
      <c r="F6" s="781"/>
      <c r="G6" s="781"/>
      <c r="H6" s="777" t="str">
        <f>IF(基本情報入力シート!M36="","",基本情報入力シート!M36)</f>
        <v>○○ケアサービス</v>
      </c>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9"/>
      <c r="AL6" s="146"/>
    </row>
    <row r="7" spans="1:50" s="147" customFormat="1" ht="22.5" customHeight="1">
      <c r="A7" s="146"/>
      <c r="B7" s="771" t="s">
        <v>28</v>
      </c>
      <c r="C7" s="772"/>
      <c r="D7" s="772"/>
      <c r="E7" s="772"/>
      <c r="F7" s="772"/>
      <c r="G7" s="772"/>
      <c r="H7" s="782" t="str">
        <f>IF(基本情報入力シート!M37="","",基本情報入力シート!M37)</f>
        <v>○○ケアサービス</v>
      </c>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4"/>
      <c r="AL7" s="146"/>
    </row>
    <row r="8" spans="1:50" s="147" customFormat="1" ht="12.75" customHeight="1">
      <c r="A8" s="146"/>
      <c r="B8" s="765" t="s">
        <v>24</v>
      </c>
      <c r="C8" s="766"/>
      <c r="D8" s="766"/>
      <c r="E8" s="766"/>
      <c r="F8" s="766"/>
      <c r="G8" s="766"/>
      <c r="H8" s="148" t="s">
        <v>1</v>
      </c>
      <c r="I8" s="773" t="str">
        <f>IF(基本情報入力シート!AC38="－","",基本情報入力シート!AC38)</f>
        <v>100－1234</v>
      </c>
      <c r="J8" s="773"/>
      <c r="K8" s="773"/>
      <c r="L8" s="773"/>
      <c r="M8" s="773"/>
      <c r="N8" s="149"/>
      <c r="O8" s="150"/>
      <c r="P8" s="150"/>
      <c r="Q8" s="150"/>
      <c r="R8" s="150"/>
      <c r="S8" s="150"/>
      <c r="T8" s="150"/>
      <c r="U8" s="150"/>
      <c r="V8" s="150"/>
      <c r="W8" s="150"/>
      <c r="X8" s="150"/>
      <c r="Y8" s="150"/>
      <c r="Z8" s="150"/>
      <c r="AA8" s="150"/>
      <c r="AB8" s="150"/>
      <c r="AC8" s="150"/>
      <c r="AD8" s="150"/>
      <c r="AE8" s="150"/>
      <c r="AF8" s="150"/>
      <c r="AG8" s="150"/>
      <c r="AH8" s="150"/>
      <c r="AI8" s="150"/>
      <c r="AJ8" s="150"/>
      <c r="AK8" s="151"/>
      <c r="AL8" s="146"/>
    </row>
    <row r="9" spans="1:50" s="147" customFormat="1" ht="12" customHeight="1">
      <c r="A9" s="146"/>
      <c r="B9" s="767"/>
      <c r="C9" s="768"/>
      <c r="D9" s="768"/>
      <c r="E9" s="768"/>
      <c r="F9" s="768"/>
      <c r="G9" s="768"/>
      <c r="H9" s="785" t="str">
        <f>IF(基本情報入力シート!M39="","",基本情報入力シート!M39)</f>
        <v>千代田区霞が関 1－2－2</v>
      </c>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7"/>
      <c r="AL9" s="146"/>
    </row>
    <row r="10" spans="1:50" s="147" customFormat="1" ht="12" customHeight="1">
      <c r="A10" s="146"/>
      <c r="B10" s="769"/>
      <c r="C10" s="770"/>
      <c r="D10" s="770"/>
      <c r="E10" s="770"/>
      <c r="F10" s="770"/>
      <c r="G10" s="770"/>
      <c r="H10" s="762" t="str">
        <f>IF(基本情報入力シート!M40="","",基本情報入力シート!M40)</f>
        <v>○○ビル 18F</v>
      </c>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4"/>
      <c r="AL10" s="146"/>
    </row>
    <row r="11" spans="1:50" s="147" customFormat="1" ht="15" customHeight="1">
      <c r="A11" s="146"/>
      <c r="B11" s="775" t="s">
        <v>0</v>
      </c>
      <c r="C11" s="776"/>
      <c r="D11" s="776"/>
      <c r="E11" s="776"/>
      <c r="F11" s="776"/>
      <c r="G11" s="776"/>
      <c r="H11" s="777" t="str">
        <f>IF(基本情報入力シート!M43="","",基本情報入力シート!M43)</f>
        <v>コウロウ タロウ</v>
      </c>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9"/>
      <c r="AL11" s="146"/>
      <c r="AT11" s="152"/>
      <c r="AU11" s="152"/>
      <c r="AV11" s="152"/>
      <c r="AW11" s="152"/>
      <c r="AX11" s="152"/>
    </row>
    <row r="12" spans="1:50" s="147" customFormat="1" ht="22.5" customHeight="1">
      <c r="A12" s="146"/>
      <c r="B12" s="767" t="s">
        <v>25</v>
      </c>
      <c r="C12" s="768"/>
      <c r="D12" s="768"/>
      <c r="E12" s="768"/>
      <c r="F12" s="768"/>
      <c r="G12" s="768"/>
      <c r="H12" s="762" t="str">
        <f>IF(基本情報入力シート!M44="","",基本情報入力シート!M44)</f>
        <v>厚労 太郎</v>
      </c>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4"/>
      <c r="AL12" s="146"/>
      <c r="AT12" s="152"/>
      <c r="AU12" s="152"/>
      <c r="AV12" s="152"/>
      <c r="AW12" s="152"/>
      <c r="AX12" s="152"/>
    </row>
    <row r="13" spans="1:50" s="147" customFormat="1" ht="17.25" customHeight="1">
      <c r="A13" s="146"/>
      <c r="B13" s="788" t="s">
        <v>26</v>
      </c>
      <c r="C13" s="788"/>
      <c r="D13" s="788"/>
      <c r="E13" s="788"/>
      <c r="F13" s="788"/>
      <c r="G13" s="788"/>
      <c r="H13" s="774" t="s">
        <v>14</v>
      </c>
      <c r="I13" s="774"/>
      <c r="J13" s="774"/>
      <c r="K13" s="771"/>
      <c r="L13" s="789" t="str">
        <f>IF(基本情報入力シート!M45="","",基本情報入力シート!M45)</f>
        <v>03-3571-XXXX</v>
      </c>
      <c r="M13" s="789"/>
      <c r="N13" s="789"/>
      <c r="O13" s="789"/>
      <c r="P13" s="789"/>
      <c r="Q13" s="789"/>
      <c r="R13" s="789"/>
      <c r="S13" s="789"/>
      <c r="T13" s="789"/>
      <c r="U13" s="789"/>
      <c r="V13" s="788" t="s">
        <v>27</v>
      </c>
      <c r="W13" s="788"/>
      <c r="X13" s="788"/>
      <c r="Y13" s="788"/>
      <c r="Z13" s="789" t="str">
        <f>IF(基本情報入力シート!M46="","",基本情報入力シート!M46)</f>
        <v>aaa@aaa.aa.jp</v>
      </c>
      <c r="AA13" s="789"/>
      <c r="AB13" s="789"/>
      <c r="AC13" s="789"/>
      <c r="AD13" s="789"/>
      <c r="AE13" s="789"/>
      <c r="AF13" s="789"/>
      <c r="AG13" s="789"/>
      <c r="AH13" s="789"/>
      <c r="AI13" s="789"/>
      <c r="AJ13" s="789"/>
      <c r="AK13" s="789"/>
      <c r="AL13" s="146"/>
      <c r="AT13" s="152"/>
      <c r="AU13" s="152"/>
      <c r="AV13" s="152"/>
      <c r="AW13" s="152"/>
      <c r="AX13" s="152"/>
    </row>
    <row r="14" spans="1:50" ht="6" customHeight="1">
      <c r="A14" s="14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1"/>
      <c r="AS14" s="153"/>
    </row>
    <row r="15" spans="1:50" ht="18" customHeight="1">
      <c r="A15" s="141"/>
      <c r="B15" s="154" t="s">
        <v>2023</v>
      </c>
      <c r="C15" s="155"/>
      <c r="D15" s="155"/>
      <c r="E15" s="155"/>
      <c r="F15" s="155"/>
      <c r="G15" s="142"/>
      <c r="H15" s="155"/>
      <c r="I15" s="155"/>
      <c r="J15" s="155"/>
      <c r="K15" s="155"/>
      <c r="L15" s="156"/>
      <c r="M15" s="157"/>
      <c r="N15" s="142"/>
      <c r="O15" s="156"/>
      <c r="P15" s="156"/>
      <c r="Q15" s="156"/>
      <c r="R15" s="156"/>
      <c r="S15" s="156"/>
      <c r="T15" s="156"/>
      <c r="U15" s="156"/>
      <c r="V15" s="156"/>
      <c r="W15" s="155"/>
      <c r="X15" s="155"/>
      <c r="Y15" s="155"/>
      <c r="Z15" s="155"/>
      <c r="AA15" s="156"/>
      <c r="AB15" s="156"/>
      <c r="AC15" s="141"/>
      <c r="AD15" s="141"/>
      <c r="AE15" s="156"/>
      <c r="AF15" s="156"/>
      <c r="AG15" s="156"/>
      <c r="AH15" s="156"/>
      <c r="AI15" s="156"/>
      <c r="AJ15" s="156"/>
      <c r="AK15" s="156"/>
      <c r="AL15" s="141"/>
      <c r="AT15" s="153"/>
      <c r="AU15" s="153"/>
      <c r="AV15" s="153"/>
      <c r="AW15" s="153"/>
      <c r="AX15" s="153"/>
    </row>
    <row r="16" spans="1:50" s="147" customFormat="1" ht="19.5" customHeight="1">
      <c r="A16" s="146"/>
      <c r="B16" s="158" t="s">
        <v>101</v>
      </c>
      <c r="C16" s="159"/>
      <c r="D16" s="160"/>
      <c r="E16" s="161"/>
      <c r="F16" s="161"/>
      <c r="G16" s="161"/>
      <c r="H16" s="161"/>
      <c r="I16" s="161"/>
      <c r="J16" s="161"/>
      <c r="K16" s="161"/>
      <c r="L16" s="162"/>
      <c r="M16" s="162"/>
      <c r="N16" s="162"/>
      <c r="O16" s="162"/>
      <c r="P16" s="162"/>
      <c r="Q16" s="162"/>
      <c r="R16" s="162"/>
      <c r="S16" s="162"/>
      <c r="T16" s="163"/>
      <c r="U16" s="164"/>
      <c r="V16" s="164"/>
      <c r="W16" s="165"/>
      <c r="X16" s="146"/>
      <c r="Y16" s="146"/>
      <c r="Z16" s="146"/>
      <c r="AA16" s="146"/>
      <c r="AB16" s="146"/>
      <c r="AC16" s="146"/>
      <c r="AD16" s="146"/>
      <c r="AE16" s="146"/>
      <c r="AF16" s="146"/>
      <c r="AG16" s="146"/>
      <c r="AH16" s="166"/>
      <c r="AI16" s="146"/>
      <c r="AJ16" s="146"/>
      <c r="AK16" s="146"/>
      <c r="AL16" s="146"/>
    </row>
    <row r="17" spans="1:53" s="147" customFormat="1" ht="18.75" customHeight="1">
      <c r="A17" s="146"/>
      <c r="B17" s="791" t="s">
        <v>2026</v>
      </c>
      <c r="C17" s="792"/>
      <c r="D17" s="792"/>
      <c r="E17" s="792"/>
      <c r="F17" s="792"/>
      <c r="G17" s="792"/>
      <c r="H17" s="792"/>
      <c r="I17" s="792"/>
      <c r="J17" s="792"/>
      <c r="K17" s="792"/>
      <c r="L17" s="792"/>
      <c r="M17" s="792"/>
      <c r="N17" s="792"/>
      <c r="O17" s="792"/>
      <c r="P17" s="792"/>
      <c r="Q17" s="792"/>
      <c r="R17" s="792"/>
      <c r="S17" s="792"/>
      <c r="T17" s="792"/>
      <c r="U17" s="792"/>
      <c r="V17" s="792"/>
      <c r="W17" s="793"/>
      <c r="X17" s="146"/>
      <c r="Y17" s="146"/>
      <c r="Z17" s="146"/>
      <c r="AA17" s="146"/>
      <c r="AB17" s="146"/>
      <c r="AC17" s="146"/>
      <c r="AD17" s="146"/>
      <c r="AE17" s="146"/>
      <c r="AF17" s="146"/>
      <c r="AG17" s="146"/>
      <c r="AH17" s="166"/>
      <c r="AI17" s="146"/>
      <c r="AJ17" s="146"/>
      <c r="AK17" s="146"/>
      <c r="AL17" s="146"/>
    </row>
    <row r="18" spans="1:53" ht="19.5" customHeight="1">
      <c r="A18" s="141"/>
      <c r="B18" s="167" t="s">
        <v>16</v>
      </c>
      <c r="C18" s="721" t="s">
        <v>179</v>
      </c>
      <c r="D18" s="721"/>
      <c r="E18" s="721"/>
      <c r="F18" s="721"/>
      <c r="G18" s="721"/>
      <c r="H18" s="721"/>
      <c r="I18" s="721"/>
      <c r="J18" s="721"/>
      <c r="K18" s="721"/>
      <c r="L18" s="721"/>
      <c r="M18" s="721"/>
      <c r="N18" s="721"/>
      <c r="O18" s="721"/>
      <c r="P18" s="794"/>
      <c r="Q18" s="662">
        <f>SUM('別紙様式3-2（４・５月）'!N5,'別紙様式3-2（４・５月）'!N6,'別紙様式3-2（４・５月）'!N7,'別紙様式3-3（６月以降分）'!N5)</f>
        <v>50265004</v>
      </c>
      <c r="R18" s="663"/>
      <c r="S18" s="663"/>
      <c r="T18" s="663"/>
      <c r="U18" s="663"/>
      <c r="V18" s="664"/>
      <c r="W18" s="168" t="s">
        <v>4</v>
      </c>
      <c r="X18" s="141"/>
      <c r="Y18" s="141"/>
      <c r="Z18" s="141"/>
      <c r="AA18" s="141"/>
      <c r="AB18" s="141"/>
      <c r="AC18" s="141"/>
      <c r="AD18" s="141"/>
      <c r="AE18" s="141"/>
      <c r="AF18" s="141"/>
      <c r="AG18" s="141"/>
      <c r="AH18" s="141"/>
      <c r="AI18" s="141"/>
      <c r="AJ18" s="141"/>
      <c r="AK18" s="141"/>
      <c r="AL18" s="141"/>
    </row>
    <row r="19" spans="1:53" ht="27" customHeight="1" thickBot="1">
      <c r="A19" s="141"/>
      <c r="B19" s="169"/>
      <c r="C19" s="170" t="s">
        <v>2246</v>
      </c>
      <c r="D19" s="660" t="s">
        <v>2248</v>
      </c>
      <c r="E19" s="660"/>
      <c r="F19" s="660"/>
      <c r="G19" s="660"/>
      <c r="H19" s="660"/>
      <c r="I19" s="660"/>
      <c r="J19" s="660"/>
      <c r="K19" s="660"/>
      <c r="L19" s="660"/>
      <c r="M19" s="660"/>
      <c r="N19" s="660"/>
      <c r="O19" s="660"/>
      <c r="P19" s="661"/>
      <c r="Q19" s="662">
        <f>SUM('別紙様式3-2（４・５月）'!N9,'別紙様式3-3（６月以降分）'!N7)</f>
        <v>18876383.3412694</v>
      </c>
      <c r="R19" s="663"/>
      <c r="S19" s="663"/>
      <c r="T19" s="663"/>
      <c r="U19" s="663"/>
      <c r="V19" s="664"/>
      <c r="W19" s="171" t="s">
        <v>4</v>
      </c>
      <c r="X19" s="141"/>
      <c r="Y19" s="141"/>
      <c r="Z19" s="141"/>
      <c r="AA19" s="141"/>
      <c r="AB19" s="141"/>
      <c r="AC19" s="141"/>
      <c r="AD19" s="141"/>
      <c r="AE19" s="141"/>
      <c r="AF19" s="141"/>
      <c r="AG19" s="141"/>
      <c r="AH19" s="141"/>
      <c r="AI19" s="141"/>
      <c r="AJ19" s="141"/>
      <c r="AK19" s="141"/>
      <c r="AL19" s="141"/>
    </row>
    <row r="20" spans="1:53" ht="27" customHeight="1" thickBot="1">
      <c r="A20" s="141"/>
      <c r="B20" s="172"/>
      <c r="C20" s="173"/>
      <c r="D20" s="174" t="s">
        <v>2247</v>
      </c>
      <c r="E20" s="660" t="s">
        <v>2249</v>
      </c>
      <c r="F20" s="660"/>
      <c r="G20" s="660"/>
      <c r="H20" s="660"/>
      <c r="I20" s="660"/>
      <c r="J20" s="660"/>
      <c r="K20" s="660"/>
      <c r="L20" s="660"/>
      <c r="M20" s="660"/>
      <c r="N20" s="660"/>
      <c r="O20" s="660"/>
      <c r="P20" s="665"/>
      <c r="Q20" s="666">
        <v>3799515</v>
      </c>
      <c r="R20" s="667"/>
      <c r="S20" s="667"/>
      <c r="T20" s="667"/>
      <c r="U20" s="667"/>
      <c r="V20" s="668"/>
      <c r="W20" s="175" t="s">
        <v>4</v>
      </c>
      <c r="X20" s="142" t="s">
        <v>98</v>
      </c>
      <c r="Y20" s="176" t="str">
        <f>IF(Q20&gt;Q19,"×","")</f>
        <v/>
      </c>
      <c r="Z20" s="141"/>
      <c r="AA20" s="141"/>
      <c r="AB20" s="141"/>
      <c r="AC20" s="141"/>
      <c r="AD20" s="141"/>
      <c r="AE20" s="141"/>
      <c r="AF20" s="141"/>
      <c r="AG20" s="141"/>
      <c r="AH20" s="141"/>
      <c r="AI20" s="141"/>
      <c r="AJ20" s="141"/>
      <c r="AK20" s="141"/>
      <c r="AL20" s="141"/>
      <c r="AM20" s="918" t="s">
        <v>2300</v>
      </c>
      <c r="AN20" s="919"/>
      <c r="AO20" s="919"/>
      <c r="AP20" s="919"/>
      <c r="AQ20" s="919"/>
      <c r="AR20" s="919"/>
      <c r="AS20" s="919"/>
      <c r="AT20" s="919"/>
      <c r="AU20" s="919"/>
      <c r="AV20" s="919"/>
      <c r="AW20" s="919"/>
      <c r="AX20" s="919"/>
      <c r="AY20" s="919"/>
      <c r="AZ20" s="919"/>
      <c r="BA20" s="920"/>
    </row>
    <row r="21" spans="1:53" ht="21.75" customHeight="1" thickBot="1">
      <c r="A21" s="141"/>
      <c r="B21" s="177" t="s">
        <v>17</v>
      </c>
      <c r="C21" s="660" t="s">
        <v>2268</v>
      </c>
      <c r="D21" s="721"/>
      <c r="E21" s="721"/>
      <c r="F21" s="721"/>
      <c r="G21" s="721"/>
      <c r="H21" s="721"/>
      <c r="I21" s="721"/>
      <c r="J21" s="721"/>
      <c r="K21" s="721"/>
      <c r="L21" s="721"/>
      <c r="M21" s="721"/>
      <c r="N21" s="721"/>
      <c r="O21" s="721"/>
      <c r="P21" s="721"/>
      <c r="Q21" s="662">
        <f>Q18-Q20</f>
        <v>46465489</v>
      </c>
      <c r="R21" s="663"/>
      <c r="S21" s="663"/>
      <c r="T21" s="663"/>
      <c r="U21" s="663"/>
      <c r="V21" s="664"/>
      <c r="W21" s="168" t="s">
        <v>4</v>
      </c>
      <c r="X21" s="142" t="s">
        <v>180</v>
      </c>
      <c r="Y21" s="634" t="str">
        <f>IFERROR(IF(Q22&gt;=Q21,"○","×"),"")</f>
        <v>○</v>
      </c>
      <c r="Z21" s="141"/>
      <c r="AA21" s="141"/>
      <c r="AB21" s="141"/>
      <c r="AC21" s="141"/>
      <c r="AD21" s="141"/>
      <c r="AE21" s="141"/>
      <c r="AF21" s="141"/>
      <c r="AG21" s="141"/>
      <c r="AH21" s="141"/>
      <c r="AI21" s="141"/>
      <c r="AJ21" s="141"/>
      <c r="AK21" s="141"/>
      <c r="AL21" s="141"/>
      <c r="AM21" s="573" t="s">
        <v>2299</v>
      </c>
      <c r="AN21" s="574"/>
      <c r="AO21" s="574"/>
      <c r="AP21" s="574"/>
      <c r="AQ21" s="574"/>
      <c r="AR21" s="574"/>
      <c r="AS21" s="574"/>
      <c r="AT21" s="574"/>
      <c r="AU21" s="574"/>
      <c r="AV21" s="574"/>
      <c r="AW21" s="574"/>
      <c r="AX21" s="574"/>
      <c r="AY21" s="574"/>
      <c r="AZ21" s="574"/>
      <c r="BA21" s="575"/>
    </row>
    <row r="22" spans="1:53" ht="24.75" customHeight="1" thickBot="1">
      <c r="A22" s="141"/>
      <c r="B22" s="177" t="s">
        <v>1987</v>
      </c>
      <c r="C22" s="660" t="s">
        <v>2282</v>
      </c>
      <c r="D22" s="660"/>
      <c r="E22" s="660"/>
      <c r="F22" s="660"/>
      <c r="G22" s="660"/>
      <c r="H22" s="660"/>
      <c r="I22" s="660"/>
      <c r="J22" s="660"/>
      <c r="K22" s="660"/>
      <c r="L22" s="660"/>
      <c r="M22" s="660"/>
      <c r="N22" s="660"/>
      <c r="O22" s="660"/>
      <c r="P22" s="660"/>
      <c r="Q22" s="666">
        <v>47000000</v>
      </c>
      <c r="R22" s="667"/>
      <c r="S22" s="667"/>
      <c r="T22" s="667"/>
      <c r="U22" s="667"/>
      <c r="V22" s="668"/>
      <c r="W22" s="178" t="s">
        <v>4</v>
      </c>
      <c r="X22" s="142" t="s">
        <v>180</v>
      </c>
      <c r="Y22" s="635"/>
      <c r="Z22" s="141"/>
      <c r="AA22" s="141"/>
      <c r="AB22" s="141"/>
      <c r="AC22" s="141"/>
      <c r="AD22" s="141"/>
      <c r="AE22" s="141"/>
      <c r="AF22" s="141"/>
      <c r="AG22" s="141"/>
      <c r="AH22" s="141"/>
      <c r="AI22" s="141"/>
      <c r="AJ22" s="141"/>
      <c r="AK22" s="141"/>
      <c r="AL22" s="141"/>
    </row>
    <row r="23" spans="1:53" ht="10.5" customHeight="1">
      <c r="A23" s="141"/>
      <c r="B23" s="179"/>
      <c r="C23" s="179"/>
      <c r="D23" s="179"/>
      <c r="E23" s="179"/>
      <c r="F23" s="179"/>
      <c r="G23" s="179"/>
      <c r="H23" s="179"/>
      <c r="I23" s="179"/>
      <c r="J23" s="179"/>
      <c r="K23" s="179"/>
      <c r="L23" s="179"/>
      <c r="M23" s="179"/>
      <c r="N23" s="179"/>
      <c r="O23" s="179"/>
      <c r="P23" s="179"/>
      <c r="Q23" s="179"/>
      <c r="R23" s="179"/>
      <c r="S23" s="179"/>
      <c r="T23" s="179"/>
      <c r="U23" s="179"/>
      <c r="V23" s="179"/>
      <c r="W23" s="179"/>
      <c r="X23" s="141"/>
      <c r="Y23" s="141"/>
      <c r="Z23" s="141"/>
      <c r="AA23" s="141"/>
      <c r="AB23" s="141"/>
      <c r="AC23" s="141"/>
      <c r="AD23" s="141"/>
      <c r="AE23" s="141"/>
      <c r="AF23" s="141"/>
      <c r="AG23" s="141"/>
      <c r="AH23" s="141"/>
      <c r="AI23" s="141"/>
      <c r="AJ23" s="141"/>
      <c r="AK23" s="141"/>
      <c r="AL23" s="141"/>
    </row>
    <row r="24" spans="1:53" ht="19.5" customHeight="1" thickBot="1">
      <c r="A24" s="141"/>
      <c r="B24" s="757" t="s">
        <v>2231</v>
      </c>
      <c r="C24" s="758"/>
      <c r="D24" s="758"/>
      <c r="E24" s="758"/>
      <c r="F24" s="758"/>
      <c r="G24" s="758"/>
      <c r="H24" s="758"/>
      <c r="I24" s="758"/>
      <c r="J24" s="758"/>
      <c r="K24" s="758"/>
      <c r="L24" s="758"/>
      <c r="M24" s="758"/>
      <c r="N24" s="758"/>
      <c r="O24" s="758"/>
      <c r="P24" s="758"/>
      <c r="Q24" s="759"/>
      <c r="R24" s="759"/>
      <c r="S24" s="759"/>
      <c r="T24" s="759"/>
      <c r="U24" s="759"/>
      <c r="V24" s="759"/>
      <c r="W24" s="760"/>
      <c r="X24" s="142"/>
      <c r="Y24" s="142"/>
      <c r="Z24" s="141"/>
      <c r="AA24" s="141"/>
      <c r="AB24" s="141"/>
      <c r="AC24" s="141"/>
      <c r="AD24" s="141"/>
      <c r="AE24" s="141"/>
      <c r="AF24" s="141"/>
      <c r="AG24" s="141"/>
      <c r="AH24" s="141"/>
      <c r="AI24" s="141"/>
      <c r="AJ24" s="141"/>
      <c r="AK24" s="141"/>
      <c r="AL24" s="141"/>
    </row>
    <row r="25" spans="1:53" ht="30" customHeight="1" thickBot="1">
      <c r="A25" s="141"/>
      <c r="B25" s="177" t="s">
        <v>2232</v>
      </c>
      <c r="C25" s="660" t="s">
        <v>2267</v>
      </c>
      <c r="D25" s="660"/>
      <c r="E25" s="660"/>
      <c r="F25" s="660"/>
      <c r="G25" s="660"/>
      <c r="H25" s="660"/>
      <c r="I25" s="660"/>
      <c r="J25" s="660"/>
      <c r="K25" s="660"/>
      <c r="L25" s="660"/>
      <c r="M25" s="660"/>
      <c r="N25" s="660"/>
      <c r="O25" s="660"/>
      <c r="P25" s="661"/>
      <c r="Q25" s="906">
        <f>SUM('別紙様式3-2（４・５月）'!N9,'別紙様式3-3（６月以降分）'!N7)</f>
        <v>18876383.3412694</v>
      </c>
      <c r="R25" s="907"/>
      <c r="S25" s="907"/>
      <c r="T25" s="907"/>
      <c r="U25" s="907"/>
      <c r="V25" s="907"/>
      <c r="W25" s="171" t="s">
        <v>4</v>
      </c>
      <c r="X25" s="142" t="s">
        <v>98</v>
      </c>
      <c r="Y25" s="908" t="str">
        <f>IFERROR(IF(Q25&lt;=0,"",IF(Q26&gt;=Q25,"○","×")),"")</f>
        <v>×</v>
      </c>
      <c r="Z25" s="142" t="s">
        <v>98</v>
      </c>
      <c r="AA25" s="634" t="str">
        <f>IFERROR(IF(Y25="×",IF(Q28&gt;=Q25,"○","×"),""),"")</f>
        <v>○</v>
      </c>
      <c r="AB25" s="141"/>
      <c r="AC25" s="141"/>
      <c r="AD25" s="141"/>
      <c r="AE25" s="141"/>
      <c r="AF25" s="141"/>
      <c r="AG25" s="141"/>
      <c r="AH25" s="141"/>
      <c r="AI25" s="141"/>
      <c r="AJ25" s="141"/>
      <c r="AK25" s="141"/>
      <c r="AL25" s="141"/>
    </row>
    <row r="26" spans="1:53" ht="39.75" customHeight="1" thickBot="1">
      <c r="A26" s="141"/>
      <c r="B26" s="177" t="s">
        <v>2233</v>
      </c>
      <c r="C26" s="660" t="s">
        <v>2264</v>
      </c>
      <c r="D26" s="660"/>
      <c r="E26" s="660"/>
      <c r="F26" s="660"/>
      <c r="G26" s="660"/>
      <c r="H26" s="660"/>
      <c r="I26" s="660"/>
      <c r="J26" s="660"/>
      <c r="K26" s="660"/>
      <c r="L26" s="660"/>
      <c r="M26" s="660"/>
      <c r="N26" s="660"/>
      <c r="O26" s="660"/>
      <c r="P26" s="661"/>
      <c r="Q26" s="666">
        <v>18000000</v>
      </c>
      <c r="R26" s="667"/>
      <c r="S26" s="667"/>
      <c r="T26" s="667"/>
      <c r="U26" s="667"/>
      <c r="V26" s="668"/>
      <c r="W26" s="171" t="s">
        <v>4</v>
      </c>
      <c r="X26" s="142" t="s">
        <v>98</v>
      </c>
      <c r="Y26" s="909"/>
      <c r="Z26" s="142"/>
      <c r="AA26" s="694"/>
      <c r="AB26" s="141"/>
      <c r="AC26" s="141"/>
      <c r="AD26" s="141"/>
      <c r="AE26" s="141"/>
      <c r="AF26" s="141"/>
      <c r="AG26" s="141"/>
      <c r="AH26" s="141"/>
      <c r="AI26" s="141"/>
      <c r="AJ26" s="141"/>
      <c r="AK26" s="141"/>
      <c r="AL26" s="141"/>
    </row>
    <row r="27" spans="1:53" ht="27.75" customHeight="1" thickBot="1">
      <c r="A27" s="141"/>
      <c r="B27" s="177" t="s">
        <v>2234</v>
      </c>
      <c r="C27" s="660" t="s">
        <v>2262</v>
      </c>
      <c r="D27" s="660"/>
      <c r="E27" s="660"/>
      <c r="F27" s="660"/>
      <c r="G27" s="660"/>
      <c r="H27" s="660"/>
      <c r="I27" s="660"/>
      <c r="J27" s="660"/>
      <c r="K27" s="660"/>
      <c r="L27" s="660"/>
      <c r="M27" s="660"/>
      <c r="N27" s="660"/>
      <c r="O27" s="660"/>
      <c r="P27" s="661"/>
      <c r="Q27" s="666">
        <v>1000000</v>
      </c>
      <c r="R27" s="667"/>
      <c r="S27" s="667"/>
      <c r="T27" s="667"/>
      <c r="U27" s="667"/>
      <c r="V27" s="668"/>
      <c r="W27" s="171" t="s">
        <v>4</v>
      </c>
      <c r="X27" s="141"/>
      <c r="Y27" s="141"/>
      <c r="Z27" s="142"/>
      <c r="AA27" s="694"/>
      <c r="AB27" s="141"/>
      <c r="AC27" s="141"/>
      <c r="AD27" s="141"/>
      <c r="AE27" s="141"/>
      <c r="AF27" s="141"/>
      <c r="AG27" s="141"/>
      <c r="AH27" s="141"/>
      <c r="AI27" s="141"/>
      <c r="AJ27" s="141"/>
      <c r="AK27" s="141"/>
      <c r="AL27" s="141"/>
      <c r="AM27" s="579" t="s">
        <v>2298</v>
      </c>
      <c r="AN27" s="580"/>
      <c r="AO27" s="580"/>
      <c r="AP27" s="580"/>
      <c r="AQ27" s="580"/>
      <c r="AR27" s="580"/>
      <c r="AS27" s="580"/>
      <c r="AT27" s="580"/>
      <c r="AU27" s="580"/>
      <c r="AV27" s="580"/>
      <c r="AW27" s="580"/>
      <c r="AX27" s="580"/>
      <c r="AY27" s="580"/>
      <c r="AZ27" s="580"/>
      <c r="BA27" s="581"/>
    </row>
    <row r="28" spans="1:53" ht="18" customHeight="1" thickBot="1">
      <c r="A28" s="141"/>
      <c r="B28" s="177" t="s">
        <v>2250</v>
      </c>
      <c r="C28" s="660" t="s">
        <v>2266</v>
      </c>
      <c r="D28" s="660"/>
      <c r="E28" s="660"/>
      <c r="F28" s="660"/>
      <c r="G28" s="660"/>
      <c r="H28" s="660"/>
      <c r="I28" s="660"/>
      <c r="J28" s="660"/>
      <c r="K28" s="660"/>
      <c r="L28" s="660"/>
      <c r="M28" s="660"/>
      <c r="N28" s="660"/>
      <c r="O28" s="660"/>
      <c r="P28" s="661"/>
      <c r="Q28" s="691">
        <f>Q26+Q27</f>
        <v>19000000</v>
      </c>
      <c r="R28" s="692"/>
      <c r="S28" s="692"/>
      <c r="T28" s="692"/>
      <c r="U28" s="692"/>
      <c r="V28" s="693"/>
      <c r="W28" s="171" t="s">
        <v>4</v>
      </c>
      <c r="X28" s="141"/>
      <c r="Y28" s="141"/>
      <c r="Z28" s="141" t="s">
        <v>98</v>
      </c>
      <c r="AA28" s="635"/>
      <c r="AB28" s="141"/>
      <c r="AC28" s="141"/>
      <c r="AD28" s="141"/>
      <c r="AE28" s="141"/>
      <c r="AF28" s="141"/>
      <c r="AG28" s="141"/>
      <c r="AH28" s="141"/>
      <c r="AI28" s="141"/>
      <c r="AJ28" s="141"/>
      <c r="AK28" s="176" t="str">
        <f>IFERROR(IF(OR(AND(AM29=TRUE,O29&lt;&gt;""),AND(AM30=TRUE,U29&lt;&gt;"")),"○","×"),"")</f>
        <v>○</v>
      </c>
      <c r="AL28" s="141"/>
      <c r="AM28" s="576" t="s">
        <v>2316</v>
      </c>
      <c r="AN28" s="577"/>
      <c r="AO28" s="577"/>
      <c r="AP28" s="577"/>
      <c r="AQ28" s="577"/>
      <c r="AR28" s="577"/>
      <c r="AS28" s="577"/>
      <c r="AT28" s="577"/>
      <c r="AU28" s="577"/>
      <c r="AV28" s="577"/>
      <c r="AW28" s="577"/>
      <c r="AX28" s="577"/>
      <c r="AY28" s="577"/>
      <c r="AZ28" s="577"/>
      <c r="BA28" s="578"/>
    </row>
    <row r="29" spans="1:53" ht="18" customHeight="1">
      <c r="A29" s="141"/>
      <c r="B29" s="695" t="s">
        <v>2263</v>
      </c>
      <c r="C29" s="750" t="s">
        <v>1999</v>
      </c>
      <c r="D29" s="750"/>
      <c r="E29" s="751"/>
      <c r="F29" s="180"/>
      <c r="G29" s="754" t="s">
        <v>1991</v>
      </c>
      <c r="H29" s="755"/>
      <c r="I29" s="755"/>
      <c r="J29" s="756"/>
      <c r="K29" s="736" t="s">
        <v>1992</v>
      </c>
      <c r="L29" s="736"/>
      <c r="M29" s="736"/>
      <c r="N29" s="736"/>
      <c r="O29" s="738">
        <v>2.5000000000000001E-2</v>
      </c>
      <c r="P29" s="739"/>
      <c r="Q29" s="742" t="s">
        <v>1993</v>
      </c>
      <c r="R29" s="742"/>
      <c r="S29" s="742"/>
      <c r="T29" s="742"/>
      <c r="U29" s="744" t="s">
        <v>2312</v>
      </c>
      <c r="V29" s="745"/>
      <c r="W29" s="745"/>
      <c r="X29" s="745"/>
      <c r="Y29" s="745"/>
      <c r="Z29" s="745"/>
      <c r="AA29" s="745"/>
      <c r="AB29" s="745"/>
      <c r="AC29" s="745"/>
      <c r="AD29" s="745"/>
      <c r="AE29" s="745"/>
      <c r="AF29" s="745"/>
      <c r="AG29" s="745"/>
      <c r="AH29" s="745"/>
      <c r="AI29" s="745"/>
      <c r="AJ29" s="745"/>
      <c r="AK29" s="746"/>
      <c r="AL29" s="181"/>
      <c r="AM29" s="139" t="b">
        <v>1</v>
      </c>
    </row>
    <row r="30" spans="1:53" ht="18" customHeight="1" thickBot="1">
      <c r="A30" s="141"/>
      <c r="B30" s="696"/>
      <c r="C30" s="752"/>
      <c r="D30" s="752"/>
      <c r="E30" s="753"/>
      <c r="F30" s="182"/>
      <c r="G30" s="675" t="s">
        <v>1994</v>
      </c>
      <c r="H30" s="676"/>
      <c r="I30" s="676"/>
      <c r="J30" s="677"/>
      <c r="K30" s="737"/>
      <c r="L30" s="737"/>
      <c r="M30" s="737"/>
      <c r="N30" s="737"/>
      <c r="O30" s="740"/>
      <c r="P30" s="741"/>
      <c r="Q30" s="743"/>
      <c r="R30" s="743"/>
      <c r="S30" s="743"/>
      <c r="T30" s="743"/>
      <c r="U30" s="747"/>
      <c r="V30" s="748"/>
      <c r="W30" s="748"/>
      <c r="X30" s="748"/>
      <c r="Y30" s="748"/>
      <c r="Z30" s="748"/>
      <c r="AA30" s="748"/>
      <c r="AB30" s="748"/>
      <c r="AC30" s="748"/>
      <c r="AD30" s="748"/>
      <c r="AE30" s="748"/>
      <c r="AF30" s="748"/>
      <c r="AG30" s="748"/>
      <c r="AH30" s="748"/>
      <c r="AI30" s="748"/>
      <c r="AJ30" s="748"/>
      <c r="AK30" s="749"/>
      <c r="AL30" s="181"/>
      <c r="AM30" s="139" t="b">
        <v>0</v>
      </c>
    </row>
    <row r="31" spans="1:53" ht="18" customHeight="1">
      <c r="A31" s="141"/>
      <c r="B31" s="184" t="s">
        <v>90</v>
      </c>
      <c r="C31" s="185"/>
      <c r="D31" s="185"/>
      <c r="E31" s="185"/>
      <c r="F31" s="186"/>
      <c r="G31" s="187"/>
      <c r="H31" s="187"/>
      <c r="I31" s="187"/>
      <c r="J31" s="187"/>
      <c r="K31" s="186"/>
      <c r="L31" s="186"/>
      <c r="M31" s="186"/>
      <c r="N31" s="186"/>
      <c r="O31" s="188"/>
      <c r="P31" s="188"/>
      <c r="Q31" s="187"/>
      <c r="R31" s="187"/>
      <c r="S31" s="187"/>
      <c r="T31" s="187"/>
      <c r="U31" s="189"/>
      <c r="V31" s="189"/>
      <c r="W31" s="189"/>
      <c r="X31" s="189"/>
      <c r="Y31" s="189"/>
      <c r="Z31" s="189"/>
      <c r="AA31" s="189"/>
      <c r="AB31" s="189"/>
      <c r="AC31" s="189"/>
      <c r="AD31" s="189"/>
      <c r="AE31" s="189"/>
      <c r="AF31" s="189"/>
      <c r="AG31" s="189"/>
      <c r="AH31" s="189"/>
      <c r="AI31" s="189"/>
      <c r="AJ31" s="189"/>
      <c r="AK31" s="189"/>
      <c r="AL31" s="181"/>
      <c r="AM31" s="183"/>
    </row>
    <row r="32" spans="1:53" ht="25.5" customHeight="1">
      <c r="A32" s="141"/>
      <c r="B32" s="190" t="s">
        <v>91</v>
      </c>
      <c r="C32" s="659" t="s">
        <v>2278</v>
      </c>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189"/>
      <c r="AM32" s="183"/>
      <c r="AN32" s="183"/>
    </row>
    <row r="33" spans="1:53" ht="23.25" customHeight="1">
      <c r="A33" s="141"/>
      <c r="B33" s="190" t="s">
        <v>91</v>
      </c>
      <c r="C33" s="659" t="s">
        <v>2287</v>
      </c>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189"/>
      <c r="AM33" s="183"/>
      <c r="AN33" s="183"/>
    </row>
    <row r="34" spans="1:53" ht="7.5" customHeight="1">
      <c r="A34" s="14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42"/>
      <c r="AB34" s="192"/>
      <c r="AC34" s="192"/>
      <c r="AD34" s="192"/>
      <c r="AE34" s="192"/>
      <c r="AF34" s="192"/>
      <c r="AG34" s="192"/>
      <c r="AH34" s="192"/>
      <c r="AI34" s="192"/>
      <c r="AJ34" s="192"/>
      <c r="AK34" s="192"/>
      <c r="AL34" s="141"/>
    </row>
    <row r="35" spans="1:53" ht="19.5" customHeight="1" thickBot="1">
      <c r="A35" s="141"/>
      <c r="B35" s="158" t="s">
        <v>2252</v>
      </c>
      <c r="C35" s="193"/>
      <c r="D35" s="194"/>
      <c r="E35" s="194"/>
      <c r="F35" s="194"/>
      <c r="G35" s="195"/>
      <c r="H35" s="195"/>
      <c r="I35" s="195"/>
      <c r="J35" s="195"/>
      <c r="K35" s="195"/>
      <c r="L35" s="195"/>
      <c r="M35" s="195"/>
      <c r="N35" s="195"/>
      <c r="O35" s="195"/>
      <c r="P35" s="195"/>
      <c r="Q35" s="196"/>
      <c r="R35" s="196"/>
      <c r="S35" s="196"/>
      <c r="T35" s="196"/>
      <c r="U35" s="196"/>
      <c r="V35" s="196"/>
      <c r="W35" s="195"/>
      <c r="X35" s="195"/>
      <c r="Y35" s="195"/>
      <c r="Z35" s="195"/>
      <c r="AA35" s="195"/>
      <c r="AB35" s="195"/>
      <c r="AC35" s="195"/>
      <c r="AD35" s="197"/>
      <c r="AE35" s="195"/>
      <c r="AF35" s="195"/>
      <c r="AG35" s="195"/>
      <c r="AH35" s="195"/>
      <c r="AI35" s="195"/>
      <c r="AJ35" s="195"/>
      <c r="AK35" s="197"/>
      <c r="AL35" s="141"/>
    </row>
    <row r="36" spans="1:53" ht="18.75" customHeight="1" thickBot="1">
      <c r="A36" s="141"/>
      <c r="B36" s="198" t="s">
        <v>16</v>
      </c>
      <c r="C36" s="715" t="s">
        <v>127</v>
      </c>
      <c r="D36" s="715"/>
      <c r="E36" s="715"/>
      <c r="F36" s="715"/>
      <c r="G36" s="715"/>
      <c r="H36" s="715"/>
      <c r="I36" s="715"/>
      <c r="J36" s="715"/>
      <c r="K36" s="715"/>
      <c r="L36" s="715"/>
      <c r="M36" s="715"/>
      <c r="N36" s="715"/>
      <c r="O36" s="715"/>
      <c r="P36" s="716"/>
      <c r="Q36" s="722">
        <f>Q37-Q38</f>
        <v>297012760</v>
      </c>
      <c r="R36" s="723"/>
      <c r="S36" s="723"/>
      <c r="T36" s="723"/>
      <c r="U36" s="723"/>
      <c r="V36" s="724"/>
      <c r="W36" s="199" t="s">
        <v>4</v>
      </c>
      <c r="X36" s="200" t="s">
        <v>99</v>
      </c>
      <c r="Y36" s="634" t="str">
        <f>IF(Q39="","",IF(Q36="","",IF(Q36&gt;=Q39,"○","×")))</f>
        <v>○</v>
      </c>
      <c r="Z36" s="201"/>
      <c r="AA36" s="195"/>
      <c r="AB36" s="195"/>
      <c r="AC36" s="195"/>
      <c r="AD36" s="197"/>
      <c r="AE36" s="197"/>
      <c r="AF36" s="197"/>
      <c r="AG36" s="197"/>
      <c r="AH36" s="197"/>
      <c r="AI36" s="197"/>
      <c r="AJ36" s="197"/>
      <c r="AK36" s="197"/>
      <c r="AL36" s="141"/>
      <c r="AM36" s="591" t="s">
        <v>2301</v>
      </c>
      <c r="AN36" s="592"/>
      <c r="AO36" s="592"/>
      <c r="AP36" s="592"/>
      <c r="AQ36" s="592"/>
      <c r="AR36" s="592"/>
      <c r="AS36" s="592"/>
      <c r="AT36" s="592"/>
      <c r="AU36" s="592"/>
      <c r="AV36" s="592"/>
      <c r="AW36" s="592"/>
      <c r="AX36" s="592"/>
      <c r="AY36" s="592"/>
      <c r="AZ36" s="592"/>
      <c r="BA36" s="593"/>
    </row>
    <row r="37" spans="1:53" ht="18.75" customHeight="1" thickBot="1">
      <c r="A37" s="141"/>
      <c r="B37" s="688"/>
      <c r="C37" s="727" t="s">
        <v>128</v>
      </c>
      <c r="D37" s="727"/>
      <c r="E37" s="727"/>
      <c r="F37" s="727"/>
      <c r="G37" s="727"/>
      <c r="H37" s="727"/>
      <c r="I37" s="727"/>
      <c r="J37" s="727"/>
      <c r="K37" s="727"/>
      <c r="L37" s="727"/>
      <c r="M37" s="727"/>
      <c r="N37" s="727"/>
      <c r="O37" s="727"/>
      <c r="P37" s="718"/>
      <c r="Q37" s="730">
        <v>344012760</v>
      </c>
      <c r="R37" s="731"/>
      <c r="S37" s="731"/>
      <c r="T37" s="731"/>
      <c r="U37" s="731"/>
      <c r="V37" s="732"/>
      <c r="W37" s="199" t="s">
        <v>4</v>
      </c>
      <c r="X37" s="200"/>
      <c r="Y37" s="694"/>
      <c r="Z37" s="201"/>
      <c r="AA37" s="195"/>
      <c r="AB37" s="195"/>
      <c r="AC37" s="195"/>
      <c r="AD37" s="197"/>
      <c r="AE37" s="195"/>
      <c r="AF37" s="195"/>
      <c r="AG37" s="195"/>
      <c r="AH37" s="195"/>
      <c r="AI37" s="195"/>
      <c r="AJ37" s="195"/>
      <c r="AK37" s="197"/>
      <c r="AL37" s="141"/>
      <c r="AM37" s="594"/>
      <c r="AN37" s="595"/>
      <c r="AO37" s="595"/>
      <c r="AP37" s="595"/>
      <c r="AQ37" s="595"/>
      <c r="AR37" s="595"/>
      <c r="AS37" s="595"/>
      <c r="AT37" s="595"/>
      <c r="AU37" s="595"/>
      <c r="AV37" s="595"/>
      <c r="AW37" s="595"/>
      <c r="AX37" s="595"/>
      <c r="AY37" s="595"/>
      <c r="AZ37" s="595"/>
      <c r="BA37" s="596"/>
    </row>
    <row r="38" spans="1:53" ht="18.75" customHeight="1" thickBot="1">
      <c r="A38" s="141"/>
      <c r="B38" s="688"/>
      <c r="C38" s="728" t="s">
        <v>2286</v>
      </c>
      <c r="D38" s="728"/>
      <c r="E38" s="728"/>
      <c r="F38" s="728"/>
      <c r="G38" s="728"/>
      <c r="H38" s="728"/>
      <c r="I38" s="728"/>
      <c r="J38" s="728"/>
      <c r="K38" s="728"/>
      <c r="L38" s="728"/>
      <c r="M38" s="728"/>
      <c r="N38" s="728"/>
      <c r="O38" s="728"/>
      <c r="P38" s="729"/>
      <c r="Q38" s="733">
        <f>Q22</f>
        <v>47000000</v>
      </c>
      <c r="R38" s="734"/>
      <c r="S38" s="734"/>
      <c r="T38" s="734"/>
      <c r="U38" s="734"/>
      <c r="V38" s="735"/>
      <c r="W38" s="202" t="s">
        <v>4</v>
      </c>
      <c r="X38" s="200"/>
      <c r="Y38" s="694"/>
      <c r="Z38" s="201"/>
      <c r="AA38" s="195"/>
      <c r="AB38" s="195"/>
      <c r="AC38" s="195"/>
      <c r="AD38" s="197"/>
      <c r="AE38" s="195"/>
      <c r="AF38" s="195"/>
      <c r="AG38" s="195"/>
      <c r="AH38" s="195"/>
      <c r="AI38" s="195"/>
      <c r="AJ38" s="195"/>
      <c r="AK38" s="197"/>
      <c r="AL38" s="141"/>
      <c r="AM38" s="594"/>
      <c r="AN38" s="595"/>
      <c r="AO38" s="595"/>
      <c r="AP38" s="595"/>
      <c r="AQ38" s="595"/>
      <c r="AR38" s="595"/>
      <c r="AS38" s="595"/>
      <c r="AT38" s="595"/>
      <c r="AU38" s="595"/>
      <c r="AV38" s="595"/>
      <c r="AW38" s="595"/>
      <c r="AX38" s="595"/>
      <c r="AY38" s="595"/>
      <c r="AZ38" s="595"/>
      <c r="BA38" s="596"/>
    </row>
    <row r="39" spans="1:53" ht="30.75" customHeight="1" thickBot="1">
      <c r="A39" s="141"/>
      <c r="B39" s="198" t="s">
        <v>17</v>
      </c>
      <c r="C39" s="725" t="s">
        <v>2000</v>
      </c>
      <c r="D39" s="726"/>
      <c r="E39" s="726"/>
      <c r="F39" s="726"/>
      <c r="G39" s="726"/>
      <c r="H39" s="726"/>
      <c r="I39" s="726"/>
      <c r="J39" s="726"/>
      <c r="K39" s="726"/>
      <c r="L39" s="726"/>
      <c r="M39" s="726"/>
      <c r="N39" s="726"/>
      <c r="O39" s="726"/>
      <c r="P39" s="726"/>
      <c r="Q39" s="722">
        <f>Q40-Q41-Q42-Q43-Q44-Q45</f>
        <v>296889129</v>
      </c>
      <c r="R39" s="723"/>
      <c r="S39" s="723"/>
      <c r="T39" s="723"/>
      <c r="U39" s="723"/>
      <c r="V39" s="724"/>
      <c r="W39" s="203" t="s">
        <v>4</v>
      </c>
      <c r="X39" s="200" t="s">
        <v>99</v>
      </c>
      <c r="Y39" s="635"/>
      <c r="Z39" s="201"/>
      <c r="AA39" s="195"/>
      <c r="AB39" s="195"/>
      <c r="AC39" s="195"/>
      <c r="AD39" s="197"/>
      <c r="AE39" s="195"/>
      <c r="AF39" s="195"/>
      <c r="AG39" s="195"/>
      <c r="AH39" s="195"/>
      <c r="AI39" s="195"/>
      <c r="AJ39" s="195"/>
      <c r="AK39" s="197"/>
      <c r="AL39" s="141"/>
      <c r="AM39" s="597"/>
      <c r="AN39" s="598"/>
      <c r="AO39" s="598"/>
      <c r="AP39" s="598"/>
      <c r="AQ39" s="598"/>
      <c r="AR39" s="598"/>
      <c r="AS39" s="598"/>
      <c r="AT39" s="598"/>
      <c r="AU39" s="599"/>
      <c r="AV39" s="599"/>
      <c r="AW39" s="599"/>
      <c r="AX39" s="599"/>
      <c r="AY39" s="598"/>
      <c r="AZ39" s="598"/>
      <c r="BA39" s="600"/>
    </row>
    <row r="40" spans="1:53" ht="18.75" customHeight="1" thickBot="1">
      <c r="A40" s="141"/>
      <c r="B40" s="704"/>
      <c r="C40" s="718" t="s">
        <v>129</v>
      </c>
      <c r="D40" s="719"/>
      <c r="E40" s="719"/>
      <c r="F40" s="719"/>
      <c r="G40" s="719"/>
      <c r="H40" s="719"/>
      <c r="I40" s="719"/>
      <c r="J40" s="719"/>
      <c r="K40" s="719"/>
      <c r="L40" s="719"/>
      <c r="M40" s="719"/>
      <c r="N40" s="719"/>
      <c r="O40" s="719"/>
      <c r="P40" s="720"/>
      <c r="Q40" s="709">
        <v>323895307</v>
      </c>
      <c r="R40" s="710"/>
      <c r="S40" s="710"/>
      <c r="T40" s="710"/>
      <c r="U40" s="710"/>
      <c r="V40" s="711"/>
      <c r="W40" s="199" t="s">
        <v>4</v>
      </c>
      <c r="X40" s="195"/>
      <c r="Y40" s="195"/>
      <c r="Z40" s="195"/>
      <c r="AA40" s="195"/>
      <c r="AB40" s="195"/>
      <c r="AC40" s="195"/>
      <c r="AD40" s="197"/>
      <c r="AE40" s="195"/>
      <c r="AF40" s="195"/>
      <c r="AG40" s="195"/>
      <c r="AH40" s="195"/>
      <c r="AI40" s="195"/>
      <c r="AJ40" s="195"/>
      <c r="AK40" s="197"/>
      <c r="AL40" s="141"/>
    </row>
    <row r="41" spans="1:53" ht="18.75" customHeight="1" thickBot="1">
      <c r="A41" s="141"/>
      <c r="B41" s="704"/>
      <c r="C41" s="718" t="s">
        <v>1996</v>
      </c>
      <c r="D41" s="719"/>
      <c r="E41" s="719"/>
      <c r="F41" s="719"/>
      <c r="G41" s="719"/>
      <c r="H41" s="719"/>
      <c r="I41" s="719"/>
      <c r="J41" s="719"/>
      <c r="K41" s="719"/>
      <c r="L41" s="719"/>
      <c r="M41" s="719"/>
      <c r="N41" s="719"/>
      <c r="O41" s="719"/>
      <c r="P41" s="720"/>
      <c r="Q41" s="709">
        <v>15672680</v>
      </c>
      <c r="R41" s="710"/>
      <c r="S41" s="710"/>
      <c r="T41" s="710"/>
      <c r="U41" s="710"/>
      <c r="V41" s="711"/>
      <c r="W41" s="199" t="s">
        <v>4</v>
      </c>
      <c r="X41" s="195"/>
      <c r="Y41" s="195"/>
      <c r="Z41" s="195"/>
      <c r="AA41" s="195"/>
      <c r="AB41" s="195"/>
      <c r="AC41" s="195"/>
      <c r="AD41" s="197"/>
      <c r="AE41" s="195"/>
      <c r="AF41" s="195"/>
      <c r="AG41" s="195"/>
      <c r="AH41" s="195"/>
      <c r="AI41" s="195"/>
      <c r="AJ41" s="195"/>
      <c r="AK41" s="197"/>
      <c r="AL41" s="141"/>
    </row>
    <row r="42" spans="1:53" ht="18.75" customHeight="1" thickBot="1">
      <c r="A42" s="141"/>
      <c r="B42" s="704"/>
      <c r="C42" s="718" t="s">
        <v>1997</v>
      </c>
      <c r="D42" s="719"/>
      <c r="E42" s="719"/>
      <c r="F42" s="719"/>
      <c r="G42" s="719"/>
      <c r="H42" s="719"/>
      <c r="I42" s="719"/>
      <c r="J42" s="719"/>
      <c r="K42" s="719"/>
      <c r="L42" s="719"/>
      <c r="M42" s="719"/>
      <c r="N42" s="719"/>
      <c r="O42" s="719"/>
      <c r="P42" s="720"/>
      <c r="Q42" s="709">
        <v>8379554</v>
      </c>
      <c r="R42" s="710"/>
      <c r="S42" s="710"/>
      <c r="T42" s="710"/>
      <c r="U42" s="710"/>
      <c r="V42" s="711"/>
      <c r="W42" s="199" t="s">
        <v>4</v>
      </c>
      <c r="X42" s="195"/>
      <c r="Y42" s="195"/>
      <c r="Z42" s="195"/>
      <c r="AA42" s="195"/>
      <c r="AB42" s="195"/>
      <c r="AC42" s="195"/>
      <c r="AD42" s="197"/>
      <c r="AE42" s="195"/>
      <c r="AF42" s="195"/>
      <c r="AG42" s="195"/>
      <c r="AH42" s="195"/>
      <c r="AI42" s="195"/>
      <c r="AJ42" s="195"/>
      <c r="AK42" s="197"/>
      <c r="AL42" s="141"/>
    </row>
    <row r="43" spans="1:53" ht="20.25" customHeight="1" thickBot="1">
      <c r="A43" s="141"/>
      <c r="B43" s="704"/>
      <c r="C43" s="685" t="s">
        <v>1998</v>
      </c>
      <c r="D43" s="686"/>
      <c r="E43" s="686"/>
      <c r="F43" s="686"/>
      <c r="G43" s="686"/>
      <c r="H43" s="686"/>
      <c r="I43" s="686"/>
      <c r="J43" s="686"/>
      <c r="K43" s="686"/>
      <c r="L43" s="686"/>
      <c r="M43" s="686"/>
      <c r="N43" s="686"/>
      <c r="O43" s="686"/>
      <c r="P43" s="687"/>
      <c r="Q43" s="709">
        <v>2312647</v>
      </c>
      <c r="R43" s="710"/>
      <c r="S43" s="710"/>
      <c r="T43" s="710"/>
      <c r="U43" s="710"/>
      <c r="V43" s="711"/>
      <c r="W43" s="199" t="s">
        <v>4</v>
      </c>
      <c r="X43" s="195"/>
      <c r="Y43" s="195"/>
      <c r="Z43" s="195"/>
      <c r="AA43" s="195"/>
      <c r="AB43" s="195"/>
      <c r="AC43" s="195"/>
      <c r="AD43" s="197"/>
      <c r="AE43" s="195"/>
      <c r="AF43" s="195"/>
      <c r="AG43" s="195"/>
      <c r="AH43" s="195"/>
      <c r="AI43" s="195"/>
      <c r="AJ43" s="195"/>
      <c r="AK43" s="197"/>
      <c r="AL43" s="141"/>
    </row>
    <row r="44" spans="1:53" ht="27.75" customHeight="1" thickBot="1">
      <c r="A44" s="141"/>
      <c r="B44" s="704"/>
      <c r="C44" s="685" t="s">
        <v>2261</v>
      </c>
      <c r="D44" s="686"/>
      <c r="E44" s="686"/>
      <c r="F44" s="686"/>
      <c r="G44" s="686"/>
      <c r="H44" s="686"/>
      <c r="I44" s="686"/>
      <c r="J44" s="686"/>
      <c r="K44" s="686"/>
      <c r="L44" s="686"/>
      <c r="M44" s="686"/>
      <c r="N44" s="686"/>
      <c r="O44" s="686"/>
      <c r="P44" s="687"/>
      <c r="Q44" s="709">
        <v>112647</v>
      </c>
      <c r="R44" s="710"/>
      <c r="S44" s="710"/>
      <c r="T44" s="710"/>
      <c r="U44" s="710"/>
      <c r="V44" s="711"/>
      <c r="W44" s="199" t="s">
        <v>4</v>
      </c>
      <c r="X44" s="195"/>
      <c r="Y44" s="195"/>
      <c r="Z44" s="195"/>
      <c r="AA44" s="195"/>
      <c r="AB44" s="195"/>
      <c r="AC44" s="195"/>
      <c r="AD44" s="197"/>
      <c r="AE44" s="195"/>
      <c r="AF44" s="195"/>
      <c r="AG44" s="195"/>
      <c r="AH44" s="195"/>
      <c r="AI44" s="195"/>
      <c r="AJ44" s="195"/>
      <c r="AK44" s="197"/>
      <c r="AL44" s="141"/>
    </row>
    <row r="45" spans="1:53" ht="28.5" customHeight="1" thickBot="1">
      <c r="A45" s="141"/>
      <c r="B45" s="705"/>
      <c r="C45" s="706" t="s">
        <v>2068</v>
      </c>
      <c r="D45" s="707"/>
      <c r="E45" s="707"/>
      <c r="F45" s="707"/>
      <c r="G45" s="707"/>
      <c r="H45" s="707"/>
      <c r="I45" s="707"/>
      <c r="J45" s="707"/>
      <c r="K45" s="707"/>
      <c r="L45" s="707"/>
      <c r="M45" s="707"/>
      <c r="N45" s="707"/>
      <c r="O45" s="707"/>
      <c r="P45" s="708"/>
      <c r="Q45" s="709">
        <v>528650</v>
      </c>
      <c r="R45" s="710"/>
      <c r="S45" s="710"/>
      <c r="T45" s="710"/>
      <c r="U45" s="710"/>
      <c r="V45" s="711"/>
      <c r="W45" s="203" t="s">
        <v>4</v>
      </c>
      <c r="X45" s="195"/>
      <c r="Y45" s="195"/>
      <c r="Z45" s="195"/>
      <c r="AA45" s="195"/>
      <c r="AB45" s="197"/>
      <c r="AC45" s="195"/>
      <c r="AD45" s="195"/>
      <c r="AE45" s="195"/>
      <c r="AF45" s="195"/>
      <c r="AG45" s="195"/>
      <c r="AH45" s="195"/>
      <c r="AI45" s="197"/>
      <c r="AJ45" s="141"/>
      <c r="AK45" s="141"/>
      <c r="AL45" s="141"/>
      <c r="AM45" s="204"/>
      <c r="AN45" s="204"/>
      <c r="AO45" s="204"/>
      <c r="AP45" s="204"/>
      <c r="AQ45" s="204"/>
      <c r="AR45" s="204"/>
      <c r="AS45" s="204"/>
      <c r="AT45" s="204"/>
      <c r="AU45" s="204"/>
      <c r="AV45" s="204"/>
      <c r="AW45" s="204"/>
      <c r="AX45" s="204"/>
      <c r="AY45" s="204"/>
      <c r="AZ45" s="204"/>
      <c r="BA45" s="204"/>
    </row>
    <row r="46" spans="1:53" s="147" customFormat="1" ht="6" customHeight="1">
      <c r="A46" s="146"/>
      <c r="B46" s="161"/>
      <c r="C46" s="159"/>
      <c r="D46" s="160"/>
      <c r="E46" s="161"/>
      <c r="F46" s="161"/>
      <c r="G46" s="161"/>
      <c r="H46" s="161"/>
      <c r="I46" s="161"/>
      <c r="J46" s="161"/>
      <c r="K46" s="161"/>
      <c r="L46" s="162"/>
      <c r="M46" s="162"/>
      <c r="N46" s="162"/>
      <c r="O46" s="162"/>
      <c r="P46" s="162"/>
      <c r="Q46" s="162"/>
      <c r="R46" s="162"/>
      <c r="S46" s="162"/>
      <c r="T46" s="163"/>
      <c r="U46" s="164"/>
      <c r="V46" s="164"/>
      <c r="W46" s="164"/>
      <c r="X46" s="164"/>
      <c r="Y46" s="164"/>
      <c r="Z46" s="164"/>
      <c r="AA46" s="161"/>
      <c r="AB46" s="161"/>
      <c r="AC46" s="163"/>
      <c r="AD46" s="164"/>
      <c r="AE46" s="164"/>
      <c r="AF46" s="164"/>
      <c r="AG46" s="164"/>
      <c r="AH46" s="164"/>
      <c r="AI46" s="164"/>
      <c r="AJ46" s="161"/>
      <c r="AK46" s="161"/>
      <c r="AL46" s="146"/>
      <c r="AM46" s="205"/>
      <c r="AN46" s="205"/>
      <c r="AO46" s="205"/>
      <c r="AP46" s="205"/>
      <c r="AQ46" s="205"/>
      <c r="AR46" s="205"/>
      <c r="AS46" s="205"/>
      <c r="AT46" s="206"/>
      <c r="AU46" s="206"/>
      <c r="AV46" s="206"/>
      <c r="AW46" s="206"/>
      <c r="AX46" s="206"/>
      <c r="AY46" s="205"/>
      <c r="AZ46" s="205"/>
      <c r="BA46" s="205"/>
    </row>
    <row r="47" spans="1:53" ht="12" customHeight="1">
      <c r="A47" s="141"/>
      <c r="B47" s="207" t="s">
        <v>90</v>
      </c>
      <c r="C47" s="208"/>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4"/>
      <c r="AN47" s="204"/>
      <c r="AO47" s="204"/>
      <c r="AP47" s="204"/>
      <c r="AQ47" s="204"/>
      <c r="AR47" s="204"/>
      <c r="AS47" s="204"/>
      <c r="AT47" s="204"/>
      <c r="AU47" s="204"/>
      <c r="AV47" s="204"/>
      <c r="AW47" s="204"/>
      <c r="AX47" s="204"/>
      <c r="AY47" s="204"/>
      <c r="AZ47" s="204"/>
      <c r="BA47" s="204"/>
    </row>
    <row r="48" spans="1:53" s="147" customFormat="1" ht="24" customHeight="1">
      <c r="A48" s="146"/>
      <c r="B48" s="210" t="s">
        <v>91</v>
      </c>
      <c r="C48" s="717" t="s">
        <v>2283</v>
      </c>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211"/>
      <c r="AM48" s="205"/>
      <c r="AN48" s="205"/>
      <c r="AO48" s="205"/>
      <c r="AP48" s="205"/>
      <c r="AQ48" s="205"/>
      <c r="AR48" s="205"/>
      <c r="AS48" s="205"/>
      <c r="AT48" s="206"/>
      <c r="AU48" s="206"/>
      <c r="AV48" s="206"/>
      <c r="AW48" s="206"/>
      <c r="AX48" s="206"/>
      <c r="AY48" s="205"/>
      <c r="AZ48" s="205"/>
      <c r="BA48" s="205"/>
    </row>
    <row r="49" spans="1:72" s="147" customFormat="1" ht="33" customHeight="1">
      <c r="A49" s="146"/>
      <c r="B49" s="210" t="s">
        <v>91</v>
      </c>
      <c r="C49" s="659" t="s">
        <v>2284</v>
      </c>
      <c r="D49" s="659"/>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659"/>
      <c r="AI49" s="659"/>
      <c r="AJ49" s="659"/>
      <c r="AK49" s="659"/>
      <c r="AL49" s="211"/>
      <c r="AM49" s="205"/>
      <c r="AN49" s="205"/>
      <c r="AO49" s="205"/>
      <c r="AP49" s="205"/>
      <c r="AQ49" s="205"/>
      <c r="AR49" s="205"/>
      <c r="AS49" s="205"/>
      <c r="AT49" s="206"/>
      <c r="AU49" s="206"/>
      <c r="AV49" s="206"/>
      <c r="AW49" s="206"/>
      <c r="AX49" s="206"/>
      <c r="AY49" s="205"/>
      <c r="AZ49" s="205"/>
      <c r="BA49" s="205"/>
    </row>
    <row r="50" spans="1:72" s="147" customFormat="1" ht="44.25" customHeight="1">
      <c r="A50" s="146"/>
      <c r="B50" s="210" t="s">
        <v>91</v>
      </c>
      <c r="C50" s="717" t="s">
        <v>2285</v>
      </c>
      <c r="D50" s="717"/>
      <c r="E50" s="717"/>
      <c r="F50" s="717"/>
      <c r="G50" s="717"/>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211"/>
      <c r="AM50" s="205"/>
      <c r="AN50" s="205"/>
      <c r="AO50" s="205"/>
      <c r="AP50" s="205"/>
      <c r="AQ50" s="205"/>
      <c r="AR50" s="205"/>
      <c r="AS50" s="205"/>
      <c r="AT50" s="206"/>
      <c r="AU50" s="206"/>
      <c r="AV50" s="206"/>
      <c r="AW50" s="206"/>
      <c r="AX50" s="206"/>
      <c r="AY50" s="205"/>
      <c r="AZ50" s="205"/>
      <c r="BA50" s="205"/>
    </row>
    <row r="51" spans="1:72" ht="4.5" customHeight="1">
      <c r="A51" s="141"/>
      <c r="B51" s="21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4"/>
      <c r="AN51" s="204"/>
      <c r="AO51" s="204"/>
      <c r="AP51" s="204"/>
      <c r="AQ51" s="204"/>
      <c r="AR51" s="204"/>
      <c r="AS51" s="204"/>
      <c r="AT51" s="204"/>
      <c r="AU51" s="204"/>
      <c r="AV51" s="204"/>
      <c r="AW51" s="204"/>
      <c r="AX51" s="204"/>
      <c r="AY51" s="204"/>
      <c r="AZ51" s="204"/>
      <c r="BA51" s="204"/>
    </row>
    <row r="52" spans="1:72" ht="19.5" customHeight="1">
      <c r="A52" s="141"/>
      <c r="B52" s="689" t="s">
        <v>2302</v>
      </c>
      <c r="C52" s="689"/>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689"/>
      <c r="AB52" s="689"/>
      <c r="AC52" s="689"/>
      <c r="AD52" s="689"/>
      <c r="AE52" s="689"/>
      <c r="AF52" s="689"/>
      <c r="AG52" s="689"/>
      <c r="AH52" s="689"/>
      <c r="AI52" s="689"/>
      <c r="AJ52" s="689"/>
      <c r="AK52" s="689"/>
      <c r="AL52" s="213"/>
      <c r="AM52" s="204"/>
      <c r="AN52" s="204"/>
      <c r="AO52" s="204"/>
      <c r="AP52" s="204"/>
      <c r="AQ52" s="204"/>
      <c r="AR52" s="204"/>
      <c r="AS52" s="204"/>
      <c r="AT52" s="214"/>
      <c r="AU52" s="214"/>
      <c r="AV52" s="214"/>
      <c r="AW52" s="214"/>
      <c r="AX52" s="214"/>
      <c r="AY52" s="204"/>
      <c r="AZ52" s="204"/>
      <c r="BA52" s="204"/>
    </row>
    <row r="53" spans="1:72" ht="16.5" customHeight="1" thickBot="1">
      <c r="A53" s="141"/>
      <c r="B53" s="215" t="s">
        <v>100</v>
      </c>
      <c r="C53" s="690" t="s">
        <v>2289</v>
      </c>
      <c r="D53" s="690"/>
      <c r="E53" s="690"/>
      <c r="F53" s="690"/>
      <c r="G53" s="690"/>
      <c r="H53" s="690"/>
      <c r="I53" s="690"/>
      <c r="J53" s="690"/>
      <c r="K53" s="690"/>
      <c r="L53" s="690"/>
      <c r="M53" s="690"/>
      <c r="N53" s="690"/>
      <c r="O53" s="690"/>
      <c r="P53" s="690"/>
      <c r="Q53" s="690"/>
      <c r="R53" s="690"/>
      <c r="S53" s="690"/>
      <c r="T53" s="690"/>
      <c r="U53" s="690"/>
      <c r="V53" s="690"/>
      <c r="W53" s="690"/>
      <c r="X53" s="690"/>
      <c r="Y53" s="690"/>
      <c r="Z53" s="690"/>
      <c r="AA53" s="690"/>
      <c r="AB53" s="690"/>
      <c r="AC53" s="690"/>
      <c r="AD53" s="690"/>
      <c r="AE53" s="690"/>
      <c r="AF53" s="690"/>
      <c r="AG53" s="690"/>
      <c r="AH53" s="690"/>
      <c r="AI53" s="690"/>
      <c r="AJ53" s="690"/>
      <c r="AK53" s="690"/>
      <c r="AL53" s="216"/>
      <c r="AM53" s="204"/>
      <c r="AN53" s="204"/>
      <c r="AO53" s="204"/>
      <c r="AP53" s="204"/>
      <c r="AQ53" s="204"/>
      <c r="AR53" s="204"/>
      <c r="AS53" s="204"/>
      <c r="AT53" s="214"/>
      <c r="AU53" s="214"/>
      <c r="AV53" s="214"/>
      <c r="AW53" s="214"/>
      <c r="AX53" s="214"/>
      <c r="AY53" s="204"/>
      <c r="AZ53" s="204"/>
      <c r="BA53" s="204"/>
    </row>
    <row r="54" spans="1:72" ht="51.75" customHeight="1">
      <c r="A54" s="141"/>
      <c r="B54" s="679" t="s">
        <v>93</v>
      </c>
      <c r="C54" s="680"/>
      <c r="D54" s="680"/>
      <c r="E54" s="681"/>
      <c r="F54" s="712" t="s">
        <v>2303</v>
      </c>
      <c r="G54" s="713"/>
      <c r="H54" s="713"/>
      <c r="I54" s="713"/>
      <c r="J54" s="713"/>
      <c r="K54" s="713"/>
      <c r="L54" s="713"/>
      <c r="M54" s="713"/>
      <c r="N54" s="713"/>
      <c r="O54" s="713"/>
      <c r="P54" s="713"/>
      <c r="Q54" s="713"/>
      <c r="R54" s="713"/>
      <c r="S54" s="713"/>
      <c r="T54" s="713"/>
      <c r="U54" s="713"/>
      <c r="V54" s="713"/>
      <c r="W54" s="713"/>
      <c r="X54" s="713"/>
      <c r="Y54" s="713"/>
      <c r="Z54" s="713"/>
      <c r="AA54" s="713"/>
      <c r="AB54" s="713"/>
      <c r="AC54" s="713"/>
      <c r="AD54" s="713"/>
      <c r="AE54" s="713"/>
      <c r="AF54" s="713"/>
      <c r="AG54" s="713"/>
      <c r="AH54" s="713"/>
      <c r="AI54" s="713"/>
      <c r="AJ54" s="713"/>
      <c r="AK54" s="714"/>
      <c r="AL54" s="146"/>
      <c r="AM54" s="204"/>
      <c r="AN54" s="204"/>
      <c r="AO54" s="204"/>
      <c r="AP54" s="204"/>
      <c r="AQ54" s="204"/>
      <c r="AR54" s="204"/>
      <c r="AS54" s="204"/>
      <c r="AT54" s="214"/>
      <c r="AU54" s="214"/>
      <c r="AV54" s="214"/>
      <c r="AW54" s="214"/>
      <c r="AX54" s="214"/>
      <c r="AY54" s="204"/>
      <c r="AZ54" s="204"/>
      <c r="BA54" s="204"/>
    </row>
    <row r="55" spans="1:72" ht="47.25" customHeight="1" thickBot="1">
      <c r="A55" s="141"/>
      <c r="B55" s="679" t="s">
        <v>94</v>
      </c>
      <c r="C55" s="680"/>
      <c r="D55" s="680"/>
      <c r="E55" s="681"/>
      <c r="F55" s="682" t="s">
        <v>2304</v>
      </c>
      <c r="G55" s="683"/>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683"/>
      <c r="AH55" s="683"/>
      <c r="AI55" s="683"/>
      <c r="AJ55" s="683"/>
      <c r="AK55" s="684"/>
      <c r="AL55" s="146"/>
      <c r="AM55" s="204"/>
      <c r="AN55" s="204"/>
      <c r="AO55" s="204"/>
      <c r="AP55" s="204"/>
      <c r="AQ55" s="204"/>
      <c r="AR55" s="204"/>
      <c r="AS55" s="204"/>
      <c r="AT55" s="214"/>
      <c r="AU55" s="214"/>
      <c r="AV55" s="214"/>
      <c r="AW55" s="214"/>
      <c r="AX55" s="214"/>
      <c r="AY55" s="204"/>
      <c r="AZ55" s="204"/>
      <c r="BA55" s="204"/>
    </row>
    <row r="56" spans="1:72" ht="13.5" customHeight="1">
      <c r="A56" s="141"/>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8"/>
      <c r="AN56" s="204"/>
      <c r="AO56" s="204"/>
      <c r="AP56" s="204"/>
      <c r="AQ56" s="204"/>
      <c r="AR56" s="204"/>
      <c r="AS56" s="204"/>
      <c r="AT56" s="214"/>
      <c r="AU56" s="214"/>
      <c r="AV56" s="214"/>
      <c r="AW56" s="214"/>
      <c r="AX56" s="214"/>
      <c r="AY56" s="204"/>
      <c r="AZ56" s="204"/>
      <c r="BA56" s="204"/>
    </row>
    <row r="57" spans="1:72" s="222" customFormat="1" ht="30.75" customHeight="1">
      <c r="A57" s="219"/>
      <c r="B57" s="678" t="s">
        <v>181</v>
      </c>
      <c r="C57" s="678"/>
      <c r="D57" s="678"/>
      <c r="E57" s="678"/>
      <c r="F57" s="678"/>
      <c r="G57" s="678"/>
      <c r="H57" s="678"/>
      <c r="I57" s="678"/>
      <c r="J57" s="678"/>
      <c r="K57" s="678"/>
      <c r="L57" s="678"/>
      <c r="M57" s="678"/>
      <c r="N57" s="678"/>
      <c r="O57" s="678"/>
      <c r="P57" s="678"/>
      <c r="Q57" s="678"/>
      <c r="R57" s="678"/>
      <c r="S57" s="678"/>
      <c r="T57" s="678"/>
      <c r="U57" s="678"/>
      <c r="V57" s="678"/>
      <c r="W57" s="678"/>
      <c r="X57" s="678"/>
      <c r="Y57" s="678"/>
      <c r="Z57" s="678"/>
      <c r="AA57" s="678"/>
      <c r="AB57" s="678"/>
      <c r="AC57" s="678"/>
      <c r="AD57" s="678"/>
      <c r="AE57" s="678"/>
      <c r="AF57" s="678"/>
      <c r="AG57" s="678"/>
      <c r="AH57" s="678"/>
      <c r="AI57" s="678"/>
      <c r="AJ57" s="678"/>
      <c r="AK57" s="678"/>
      <c r="AL57" s="219"/>
      <c r="AM57" s="220"/>
      <c r="AN57" s="220"/>
      <c r="AO57" s="220"/>
      <c r="AP57" s="220"/>
      <c r="AQ57" s="220"/>
      <c r="AR57" s="220"/>
      <c r="AS57" s="220"/>
      <c r="AT57" s="221"/>
      <c r="AU57" s="221"/>
      <c r="AV57" s="221"/>
      <c r="AW57" s="221"/>
      <c r="AX57" s="221"/>
      <c r="AY57" s="220"/>
      <c r="AZ57" s="220"/>
      <c r="BA57" s="220"/>
    </row>
    <row r="58" spans="1:72" ht="28.5" customHeight="1" thickBot="1">
      <c r="A58" s="141"/>
      <c r="B58" s="795" t="s">
        <v>2288</v>
      </c>
      <c r="C58" s="795"/>
      <c r="D58" s="795"/>
      <c r="E58" s="795"/>
      <c r="F58" s="795"/>
      <c r="G58" s="795"/>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141"/>
      <c r="AM58" s="204"/>
      <c r="AN58" s="204"/>
      <c r="AO58" s="204"/>
      <c r="AP58" s="204"/>
      <c r="AQ58" s="204"/>
      <c r="AR58" s="204"/>
      <c r="AS58" s="204"/>
      <c r="AT58" s="204"/>
      <c r="AU58" s="204"/>
      <c r="AV58" s="204"/>
      <c r="AW58" s="204"/>
      <c r="AX58" s="204"/>
      <c r="AY58" s="204"/>
      <c r="AZ58" s="204"/>
      <c r="BA58" s="204"/>
    </row>
    <row r="59" spans="1:72" ht="25.5" customHeight="1" thickBot="1">
      <c r="A59" s="141"/>
      <c r="B59" s="818" t="s">
        <v>1989</v>
      </c>
      <c r="C59" s="819"/>
      <c r="D59" s="819"/>
      <c r="E59" s="819"/>
      <c r="F59" s="819"/>
      <c r="G59" s="819"/>
      <c r="H59" s="819"/>
      <c r="I59" s="819"/>
      <c r="J59" s="819"/>
      <c r="K59" s="819"/>
      <c r="L59" s="819"/>
      <c r="M59" s="819"/>
      <c r="N59" s="819"/>
      <c r="O59" s="819"/>
      <c r="P59" s="819"/>
      <c r="Q59" s="819"/>
      <c r="R59" s="819"/>
      <c r="S59" s="820"/>
      <c r="T59" s="821">
        <f>'別紙様式3-3（６月以降分）'!N6</f>
        <v>3685500</v>
      </c>
      <c r="U59" s="822"/>
      <c r="V59" s="822"/>
      <c r="W59" s="822"/>
      <c r="X59" s="822"/>
      <c r="Y59" s="223" t="s">
        <v>4</v>
      </c>
      <c r="Z59" s="224" t="s">
        <v>2253</v>
      </c>
      <c r="AA59" s="184"/>
      <c r="AB59" s="225"/>
      <c r="AC59" s="225"/>
      <c r="AD59" s="225"/>
      <c r="AE59" s="225"/>
      <c r="AF59" s="225"/>
      <c r="AG59" s="141" t="s">
        <v>98</v>
      </c>
      <c r="AH59" s="226" t="str">
        <f>IF(T60&lt;T59,"×","")</f>
        <v/>
      </c>
      <c r="AI59" s="141"/>
      <c r="AJ59" s="141"/>
      <c r="AK59" s="141"/>
      <c r="AL59" s="141"/>
      <c r="AM59" s="576" t="s">
        <v>2305</v>
      </c>
      <c r="AN59" s="577"/>
      <c r="AO59" s="577"/>
      <c r="AP59" s="577"/>
      <c r="AQ59" s="577"/>
      <c r="AR59" s="577"/>
      <c r="AS59" s="577"/>
      <c r="AT59" s="577"/>
      <c r="AU59" s="577"/>
      <c r="AV59" s="577"/>
      <c r="AW59" s="577"/>
      <c r="AX59" s="577"/>
      <c r="AY59" s="577"/>
      <c r="AZ59" s="577"/>
      <c r="BA59" s="578"/>
    </row>
    <row r="60" spans="1:72" ht="23.25" customHeight="1" thickBot="1">
      <c r="A60" s="141"/>
      <c r="B60" s="699" t="s">
        <v>1990</v>
      </c>
      <c r="C60" s="700"/>
      <c r="D60" s="700"/>
      <c r="E60" s="700"/>
      <c r="F60" s="700"/>
      <c r="G60" s="700"/>
      <c r="H60" s="700"/>
      <c r="I60" s="700"/>
      <c r="J60" s="700"/>
      <c r="K60" s="700"/>
      <c r="L60" s="700"/>
      <c r="M60" s="700"/>
      <c r="N60" s="700"/>
      <c r="O60" s="700"/>
      <c r="P60" s="700"/>
      <c r="Q60" s="700"/>
      <c r="R60" s="700"/>
      <c r="S60" s="700"/>
      <c r="T60" s="701">
        <v>3805600</v>
      </c>
      <c r="U60" s="702"/>
      <c r="V60" s="702"/>
      <c r="W60" s="702"/>
      <c r="X60" s="703"/>
      <c r="Y60" s="227" t="s">
        <v>4</v>
      </c>
      <c r="Z60" s="141"/>
      <c r="AA60" s="228" t="s">
        <v>18</v>
      </c>
      <c r="AB60" s="669">
        <f>IFERROR(T61/T59*100,0)</f>
        <v>77.769637769637768</v>
      </c>
      <c r="AC60" s="670"/>
      <c r="AD60" s="671"/>
      <c r="AE60" s="229" t="s">
        <v>19</v>
      </c>
      <c r="AF60" s="230" t="s">
        <v>89</v>
      </c>
      <c r="AG60" s="141" t="s">
        <v>98</v>
      </c>
      <c r="AH60" s="176" t="str">
        <f>IF(T59=0,"",(IF(AB60&gt;=200/3,"○","×")))</f>
        <v>○</v>
      </c>
      <c r="AI60" s="231"/>
      <c r="AJ60" s="231"/>
      <c r="AK60" s="231"/>
      <c r="AL60" s="231"/>
      <c r="AM60" s="576" t="s">
        <v>2306</v>
      </c>
      <c r="AN60" s="577"/>
      <c r="AO60" s="577"/>
      <c r="AP60" s="577"/>
      <c r="AQ60" s="577"/>
      <c r="AR60" s="577"/>
      <c r="AS60" s="577"/>
      <c r="AT60" s="577"/>
      <c r="AU60" s="577"/>
      <c r="AV60" s="577"/>
      <c r="AW60" s="577"/>
      <c r="AX60" s="577"/>
      <c r="AY60" s="577"/>
      <c r="AZ60" s="577"/>
      <c r="BA60" s="578"/>
    </row>
    <row r="61" spans="1:72" ht="26.25" customHeight="1" thickBot="1">
      <c r="A61" s="141"/>
      <c r="B61" s="232"/>
      <c r="C61" s="827" t="s">
        <v>2001</v>
      </c>
      <c r="D61" s="828"/>
      <c r="E61" s="828"/>
      <c r="F61" s="828"/>
      <c r="G61" s="828"/>
      <c r="H61" s="828"/>
      <c r="I61" s="828"/>
      <c r="J61" s="828"/>
      <c r="K61" s="828"/>
      <c r="L61" s="828"/>
      <c r="M61" s="828"/>
      <c r="N61" s="828"/>
      <c r="O61" s="828"/>
      <c r="P61" s="828"/>
      <c r="Q61" s="828"/>
      <c r="R61" s="828"/>
      <c r="S61" s="828"/>
      <c r="T61" s="823">
        <v>2866200</v>
      </c>
      <c r="U61" s="824"/>
      <c r="V61" s="824"/>
      <c r="W61" s="824"/>
      <c r="X61" s="825"/>
      <c r="Y61" s="233" t="s">
        <v>4</v>
      </c>
      <c r="Z61" s="234" t="s">
        <v>2253</v>
      </c>
      <c r="AA61" s="123"/>
      <c r="AB61" s="235"/>
      <c r="AC61" s="236"/>
      <c r="AD61" s="237"/>
      <c r="AE61" s="237"/>
      <c r="AF61" s="230"/>
      <c r="AG61" s="141"/>
      <c r="AH61" s="141"/>
      <c r="AI61" s="231"/>
      <c r="AJ61" s="141"/>
      <c r="AK61" s="231"/>
      <c r="AL61" s="231"/>
      <c r="AM61" s="204"/>
      <c r="AN61" s="204"/>
      <c r="AO61" s="204"/>
      <c r="AP61" s="204"/>
      <c r="AQ61" s="432"/>
      <c r="AR61" s="204"/>
      <c r="AS61" s="204"/>
      <c r="AT61" s="204"/>
      <c r="AU61" s="204"/>
      <c r="AV61" s="204"/>
      <c r="AW61" s="204"/>
      <c r="AX61" s="204"/>
      <c r="AY61" s="204"/>
      <c r="AZ61" s="204"/>
      <c r="BA61" s="204"/>
    </row>
    <row r="62" spans="1:72" ht="16.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231"/>
      <c r="AK62" s="231"/>
      <c r="AL62" s="231"/>
      <c r="AM62" s="204"/>
      <c r="AN62" s="204"/>
      <c r="AO62" s="204"/>
      <c r="AP62" s="204"/>
      <c r="AQ62" s="204"/>
      <c r="AR62" s="204"/>
      <c r="AS62" s="204"/>
      <c r="AT62" s="204"/>
      <c r="AU62" s="204"/>
      <c r="AV62" s="204"/>
      <c r="AW62" s="204"/>
      <c r="AX62" s="204"/>
      <c r="AY62" s="204"/>
      <c r="AZ62" s="204"/>
      <c r="BA62" s="204"/>
    </row>
    <row r="63" spans="1:72" ht="26.25" customHeight="1">
      <c r="A63" s="141"/>
      <c r="B63" s="826" t="s">
        <v>2002</v>
      </c>
      <c r="C63" s="826"/>
      <c r="D63" s="826"/>
      <c r="E63" s="826"/>
      <c r="F63" s="826"/>
      <c r="G63" s="826"/>
      <c r="H63" s="826"/>
      <c r="I63" s="826"/>
      <c r="J63" s="826"/>
      <c r="K63" s="826"/>
      <c r="L63" s="826"/>
      <c r="M63" s="826"/>
      <c r="N63" s="826"/>
      <c r="O63" s="826"/>
      <c r="P63" s="826"/>
      <c r="Q63" s="826"/>
      <c r="R63" s="826"/>
      <c r="S63" s="826"/>
      <c r="T63" s="826"/>
      <c r="U63" s="826"/>
      <c r="V63" s="826"/>
      <c r="W63" s="826"/>
      <c r="X63" s="826"/>
      <c r="Y63" s="826"/>
      <c r="Z63" s="826"/>
      <c r="AA63" s="826"/>
      <c r="AB63" s="826"/>
      <c r="AC63" s="826"/>
      <c r="AD63" s="826"/>
      <c r="AE63" s="826"/>
      <c r="AF63" s="826"/>
      <c r="AG63" s="826"/>
      <c r="AH63" s="826"/>
      <c r="AI63" s="826"/>
      <c r="AJ63" s="826"/>
      <c r="AK63" s="826"/>
      <c r="AL63" s="141"/>
      <c r="AM63" s="204"/>
      <c r="AN63" s="204"/>
      <c r="AO63" s="204"/>
      <c r="AP63" s="204"/>
      <c r="AQ63" s="204"/>
      <c r="AR63" s="204"/>
      <c r="AS63" s="204"/>
      <c r="AT63" s="204"/>
      <c r="AU63" s="204"/>
      <c r="AV63" s="204"/>
      <c r="AW63" s="204"/>
      <c r="AX63" s="204"/>
      <c r="AY63" s="204"/>
      <c r="AZ63" s="204"/>
      <c r="BA63" s="204"/>
    </row>
    <row r="64" spans="1:72" s="242" customFormat="1" ht="14.25" customHeight="1">
      <c r="A64" s="207"/>
      <c r="B64" s="207"/>
      <c r="C64" s="238" t="s">
        <v>187</v>
      </c>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239"/>
      <c r="AN64" s="240"/>
      <c r="AO64" s="240"/>
      <c r="AP64" s="240"/>
      <c r="AQ64" s="240"/>
      <c r="AR64" s="240"/>
      <c r="AS64" s="240"/>
      <c r="AT64" s="240"/>
      <c r="AU64" s="240"/>
      <c r="AV64" s="240"/>
      <c r="AW64" s="240"/>
      <c r="AX64" s="240"/>
      <c r="AY64" s="240"/>
      <c r="AZ64" s="240"/>
      <c r="BA64" s="240"/>
      <c r="BB64" s="241"/>
      <c r="BC64" s="241"/>
      <c r="BD64" s="241"/>
      <c r="BE64" s="241"/>
      <c r="BF64" s="241"/>
      <c r="BG64" s="241"/>
      <c r="BH64" s="241"/>
      <c r="BI64" s="241"/>
      <c r="BJ64" s="241"/>
      <c r="BK64" s="241"/>
      <c r="BL64" s="241"/>
      <c r="BM64" s="241"/>
      <c r="BN64" s="241"/>
      <c r="BO64" s="241"/>
      <c r="BP64" s="241"/>
      <c r="BQ64" s="241"/>
      <c r="BR64" s="241"/>
      <c r="BS64" s="241"/>
      <c r="BT64" s="241"/>
    </row>
    <row r="65" spans="1:82" s="242" customFormat="1" ht="15" customHeight="1" thickBot="1">
      <c r="A65" s="207"/>
      <c r="B65" s="207"/>
      <c r="C65" s="243" t="s">
        <v>188</v>
      </c>
      <c r="D65" s="804" t="s">
        <v>191</v>
      </c>
      <c r="E65" s="804"/>
      <c r="F65" s="804"/>
      <c r="G65" s="804"/>
      <c r="H65" s="804"/>
      <c r="I65" s="804"/>
      <c r="J65" s="804"/>
      <c r="K65" s="804"/>
      <c r="L65" s="804"/>
      <c r="M65" s="804"/>
      <c r="N65" s="804"/>
      <c r="O65" s="804"/>
      <c r="P65" s="804"/>
      <c r="Q65" s="804"/>
      <c r="R65" s="804"/>
      <c r="S65" s="804"/>
      <c r="T65" s="804"/>
      <c r="U65" s="804"/>
      <c r="V65" s="804"/>
      <c r="W65" s="804"/>
      <c r="X65" s="804"/>
      <c r="Y65" s="804"/>
      <c r="Z65" s="804"/>
      <c r="AA65" s="804"/>
      <c r="AB65" s="804"/>
      <c r="AC65" s="804"/>
      <c r="AD65" s="804"/>
      <c r="AE65" s="804"/>
      <c r="AF65" s="804"/>
      <c r="AG65" s="804"/>
      <c r="AH65" s="804"/>
      <c r="AI65" s="244"/>
      <c r="AJ65" s="244"/>
      <c r="AK65" s="244"/>
      <c r="AL65" s="244"/>
      <c r="AM65" s="139" t="b">
        <v>1</v>
      </c>
      <c r="AN65" s="240"/>
      <c r="AO65" s="240"/>
      <c r="AP65" s="240"/>
      <c r="AQ65" s="240"/>
      <c r="AR65" s="240"/>
      <c r="AS65" s="240"/>
      <c r="AT65" s="240"/>
      <c r="AU65" s="240"/>
      <c r="AV65" s="240"/>
      <c r="AW65" s="240"/>
      <c r="AX65" s="240"/>
      <c r="AY65" s="240"/>
      <c r="AZ65" s="240"/>
      <c r="BA65" s="240"/>
      <c r="BB65" s="241"/>
      <c r="BC65" s="241"/>
      <c r="BD65" s="241"/>
      <c r="BE65" s="241"/>
      <c r="BF65" s="241"/>
      <c r="BG65" s="241"/>
      <c r="BH65" s="241"/>
      <c r="BI65" s="241"/>
      <c r="BJ65" s="241"/>
      <c r="BK65" s="241"/>
      <c r="BL65" s="241"/>
      <c r="BM65" s="241"/>
      <c r="BN65" s="241"/>
      <c r="BO65" s="241"/>
      <c r="BP65" s="241"/>
      <c r="BQ65" s="241"/>
      <c r="BR65" s="241"/>
      <c r="BS65" s="241"/>
      <c r="BT65" s="241"/>
    </row>
    <row r="66" spans="1:82" s="242" customFormat="1" ht="21" customHeight="1" thickBot="1">
      <c r="A66" s="207"/>
      <c r="B66" s="207"/>
      <c r="C66" s="930"/>
      <c r="D66" s="931"/>
      <c r="E66" s="802" t="s">
        <v>190</v>
      </c>
      <c r="F66" s="802"/>
      <c r="G66" s="802"/>
      <c r="H66" s="802"/>
      <c r="I66" s="802"/>
      <c r="J66" s="802"/>
      <c r="K66" s="802"/>
      <c r="L66" s="802"/>
      <c r="M66" s="802"/>
      <c r="N66" s="802"/>
      <c r="O66" s="802"/>
      <c r="P66" s="802"/>
      <c r="Q66" s="802"/>
      <c r="R66" s="802"/>
      <c r="S66" s="802"/>
      <c r="T66" s="802"/>
      <c r="U66" s="802"/>
      <c r="V66" s="802"/>
      <c r="W66" s="802"/>
      <c r="X66" s="802"/>
      <c r="Y66" s="802"/>
      <c r="Z66" s="803"/>
      <c r="AA66" s="142" t="s">
        <v>98</v>
      </c>
      <c r="AB66" s="176" t="str">
        <f>IF('別紙様式3-2（４・５月）'!AF6="継続ベア加算なし","",IF(AM65=TRUE,"○","×"))</f>
        <v>○</v>
      </c>
      <c r="AC66" s="207"/>
      <c r="AD66" s="208"/>
      <c r="AE66" s="208"/>
      <c r="AF66" s="208"/>
      <c r="AG66" s="208"/>
      <c r="AH66" s="208"/>
      <c r="AI66" s="208"/>
      <c r="AJ66" s="208"/>
      <c r="AK66" s="208"/>
      <c r="AL66" s="208"/>
      <c r="AM66" s="924" t="s">
        <v>2310</v>
      </c>
      <c r="AN66" s="925"/>
      <c r="AO66" s="925"/>
      <c r="AP66" s="925"/>
      <c r="AQ66" s="925"/>
      <c r="AR66" s="925"/>
      <c r="AS66" s="925"/>
      <c r="AT66" s="925"/>
      <c r="AU66" s="925"/>
      <c r="AV66" s="925"/>
      <c r="AW66" s="925"/>
      <c r="AX66" s="925"/>
      <c r="AY66" s="925"/>
      <c r="AZ66" s="925"/>
      <c r="BA66" s="926"/>
      <c r="BB66" s="241"/>
      <c r="BC66" s="241"/>
      <c r="BD66" s="241"/>
      <c r="BE66" s="241"/>
      <c r="BF66" s="241"/>
      <c r="BG66" s="241"/>
      <c r="BH66" s="241"/>
      <c r="BI66" s="241"/>
      <c r="BJ66" s="241"/>
      <c r="BK66" s="241"/>
      <c r="BL66" s="241"/>
      <c r="BM66" s="241"/>
      <c r="BN66" s="241"/>
      <c r="BO66" s="241"/>
      <c r="BP66" s="241"/>
      <c r="BQ66" s="241"/>
      <c r="BR66" s="241"/>
      <c r="BS66" s="241"/>
      <c r="BT66" s="241"/>
    </row>
    <row r="67" spans="1:82" s="242" customFormat="1" ht="6" customHeight="1" thickBot="1">
      <c r="A67" s="207"/>
      <c r="B67" s="207"/>
      <c r="C67" s="207"/>
      <c r="D67" s="207"/>
      <c r="E67" s="207"/>
      <c r="F67" s="207"/>
      <c r="G67" s="207"/>
      <c r="H67" s="207"/>
      <c r="I67" s="207"/>
      <c r="J67" s="246"/>
      <c r="K67" s="246"/>
      <c r="L67" s="246"/>
      <c r="M67" s="246"/>
      <c r="N67" s="246"/>
      <c r="O67" s="246"/>
      <c r="P67" s="246"/>
      <c r="Q67" s="246"/>
      <c r="R67" s="246"/>
      <c r="S67" s="246"/>
      <c r="T67" s="246"/>
      <c r="U67" s="246"/>
      <c r="V67" s="246"/>
      <c r="W67" s="246"/>
      <c r="X67" s="246"/>
      <c r="Y67" s="208"/>
      <c r="Z67" s="208"/>
      <c r="AA67" s="208"/>
      <c r="AB67" s="208"/>
      <c r="AC67" s="208"/>
      <c r="AD67" s="208"/>
      <c r="AE67" s="208"/>
      <c r="AF67" s="208"/>
      <c r="AG67" s="208"/>
      <c r="AH67" s="208"/>
      <c r="AI67" s="208"/>
      <c r="AJ67" s="208"/>
      <c r="AK67" s="208"/>
      <c r="AL67" s="208"/>
      <c r="AM67" s="927"/>
      <c r="AN67" s="928"/>
      <c r="AO67" s="928"/>
      <c r="AP67" s="928"/>
      <c r="AQ67" s="928"/>
      <c r="AR67" s="928"/>
      <c r="AS67" s="928"/>
      <c r="AT67" s="928"/>
      <c r="AU67" s="928"/>
      <c r="AV67" s="928"/>
      <c r="AW67" s="928"/>
      <c r="AX67" s="928"/>
      <c r="AY67" s="928"/>
      <c r="AZ67" s="928"/>
      <c r="BA67" s="929"/>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row>
    <row r="68" spans="1:82" s="242" customFormat="1" ht="14.25">
      <c r="A68" s="207"/>
      <c r="B68" s="207"/>
      <c r="C68" s="238" t="s">
        <v>189</v>
      </c>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39"/>
      <c r="AN68" s="240"/>
      <c r="AO68" s="248"/>
      <c r="AP68" s="248"/>
      <c r="AQ68" s="248"/>
      <c r="AR68" s="248"/>
      <c r="AS68" s="248"/>
      <c r="AT68" s="248"/>
      <c r="AU68" s="248"/>
      <c r="AV68" s="248"/>
      <c r="AW68" s="248"/>
      <c r="AX68" s="248"/>
      <c r="AY68" s="248"/>
      <c r="AZ68" s="248"/>
      <c r="BA68" s="248"/>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row>
    <row r="69" spans="1:82" s="242" customFormat="1" ht="24.75" customHeight="1" thickBot="1">
      <c r="A69" s="207"/>
      <c r="B69" s="207"/>
      <c r="C69" s="249" t="s">
        <v>188</v>
      </c>
      <c r="D69" s="804" t="s">
        <v>192</v>
      </c>
      <c r="E69" s="804"/>
      <c r="F69" s="804"/>
      <c r="G69" s="804"/>
      <c r="H69" s="804"/>
      <c r="I69" s="804"/>
      <c r="J69" s="804"/>
      <c r="K69" s="804"/>
      <c r="L69" s="804"/>
      <c r="M69" s="804"/>
      <c r="N69" s="804"/>
      <c r="O69" s="804"/>
      <c r="P69" s="804"/>
      <c r="Q69" s="804"/>
      <c r="R69" s="804"/>
      <c r="S69" s="804"/>
      <c r="T69" s="804"/>
      <c r="U69" s="804"/>
      <c r="V69" s="804"/>
      <c r="W69" s="804"/>
      <c r="X69" s="804"/>
      <c r="Y69" s="804"/>
      <c r="Z69" s="804"/>
      <c r="AA69" s="804"/>
      <c r="AB69" s="804"/>
      <c r="AC69" s="804"/>
      <c r="AD69" s="804"/>
      <c r="AE69" s="804"/>
      <c r="AF69" s="804"/>
      <c r="AG69" s="804"/>
      <c r="AH69" s="804"/>
      <c r="AI69" s="244"/>
      <c r="AJ69" s="244"/>
      <c r="AK69" s="244"/>
      <c r="AL69" s="244"/>
      <c r="AM69" s="239"/>
      <c r="AN69" s="240"/>
      <c r="AO69" s="248"/>
      <c r="AP69" s="248"/>
      <c r="AQ69" s="248"/>
      <c r="AR69" s="248"/>
      <c r="AS69" s="248"/>
      <c r="AT69" s="248"/>
      <c r="AU69" s="248"/>
      <c r="AV69" s="248"/>
      <c r="AW69" s="248"/>
      <c r="AX69" s="248"/>
      <c r="AY69" s="248"/>
      <c r="AZ69" s="248"/>
      <c r="BA69" s="248"/>
      <c r="BO69" s="241"/>
      <c r="BP69" s="241"/>
      <c r="BQ69" s="241"/>
      <c r="BR69" s="241"/>
      <c r="BS69" s="241"/>
      <c r="BT69" s="241"/>
      <c r="BU69" s="241"/>
      <c r="BV69" s="241"/>
      <c r="BW69" s="241"/>
      <c r="BX69" s="241"/>
      <c r="BY69" s="241"/>
      <c r="BZ69" s="241"/>
      <c r="CA69" s="241"/>
      <c r="CB69" s="241"/>
      <c r="CC69" s="241"/>
      <c r="CD69" s="241"/>
    </row>
    <row r="70" spans="1:82" ht="23.25" customHeight="1">
      <c r="A70" s="141"/>
      <c r="B70" s="141"/>
      <c r="C70" s="818" t="s">
        <v>2064</v>
      </c>
      <c r="D70" s="819"/>
      <c r="E70" s="819"/>
      <c r="F70" s="819"/>
      <c r="G70" s="819"/>
      <c r="H70" s="819"/>
      <c r="I70" s="819"/>
      <c r="J70" s="819"/>
      <c r="K70" s="819"/>
      <c r="L70" s="819"/>
      <c r="M70" s="819"/>
      <c r="N70" s="819"/>
      <c r="O70" s="819"/>
      <c r="P70" s="819"/>
      <c r="Q70" s="819"/>
      <c r="R70" s="819"/>
      <c r="S70" s="819"/>
      <c r="T70" s="820"/>
      <c r="U70" s="932">
        <f>'別紙様式3-2（４・５月）'!N8</f>
        <v>0</v>
      </c>
      <c r="V70" s="933"/>
      <c r="W70" s="933"/>
      <c r="X70" s="933"/>
      <c r="Y70" s="933"/>
      <c r="Z70" s="227" t="s">
        <v>4</v>
      </c>
      <c r="AA70" s="247"/>
      <c r="AB70" s="250" t="s">
        <v>98</v>
      </c>
      <c r="AC70" s="634" t="str">
        <f>IF('別紙様式3-2（４・５月）'!AF5="新規ベア加算なし","",IF(U71&gt;=U70,"○","×"))</f>
        <v>○</v>
      </c>
      <c r="AD70" s="141"/>
      <c r="AE70" s="141"/>
      <c r="AF70" s="141"/>
      <c r="AG70" s="141"/>
      <c r="AH70" s="141"/>
      <c r="AI70" s="141"/>
      <c r="AJ70" s="141"/>
      <c r="AK70" s="141"/>
      <c r="AL70" s="141"/>
      <c r="AM70" s="204"/>
      <c r="AN70" s="204"/>
      <c r="AO70" s="248"/>
      <c r="AP70" s="248"/>
      <c r="AQ70" s="248"/>
      <c r="AR70" s="248"/>
      <c r="AS70" s="248"/>
      <c r="AT70" s="248"/>
      <c r="AU70" s="248"/>
      <c r="AV70" s="248"/>
      <c r="AW70" s="248"/>
      <c r="AX70" s="248"/>
      <c r="AY70" s="248"/>
      <c r="AZ70" s="248"/>
      <c r="BA70" s="248"/>
    </row>
    <row r="71" spans="1:82" ht="23.25" customHeight="1" thickBot="1">
      <c r="A71" s="141"/>
      <c r="B71" s="141"/>
      <c r="C71" s="934" t="s">
        <v>2063</v>
      </c>
      <c r="D71" s="935"/>
      <c r="E71" s="935"/>
      <c r="F71" s="935"/>
      <c r="G71" s="935"/>
      <c r="H71" s="935"/>
      <c r="I71" s="935"/>
      <c r="J71" s="935"/>
      <c r="K71" s="935"/>
      <c r="L71" s="935"/>
      <c r="M71" s="935"/>
      <c r="N71" s="935"/>
      <c r="O71" s="935"/>
      <c r="P71" s="935"/>
      <c r="Q71" s="935"/>
      <c r="R71" s="935"/>
      <c r="S71" s="935"/>
      <c r="T71" s="936"/>
      <c r="U71" s="932">
        <f>U72+U76</f>
        <v>812000</v>
      </c>
      <c r="V71" s="933"/>
      <c r="W71" s="933"/>
      <c r="X71" s="933"/>
      <c r="Y71" s="933"/>
      <c r="Z71" s="227" t="s">
        <v>4</v>
      </c>
      <c r="AA71" s="141"/>
      <c r="AB71" s="250" t="s">
        <v>180</v>
      </c>
      <c r="AC71" s="635"/>
      <c r="AD71" s="250"/>
      <c r="AE71" s="250"/>
      <c r="AF71" s="250"/>
      <c r="AG71" s="250"/>
      <c r="AH71" s="250"/>
      <c r="AI71" s="231"/>
      <c r="AJ71" s="231"/>
      <c r="AK71" s="231"/>
      <c r="AL71" s="231"/>
      <c r="AM71" s="251"/>
      <c r="AN71" s="204"/>
      <c r="AO71" s="204"/>
      <c r="AP71" s="204"/>
      <c r="AQ71" s="204"/>
      <c r="AR71" s="204"/>
      <c r="AS71" s="204"/>
      <c r="AT71" s="204"/>
      <c r="AU71" s="204"/>
      <c r="AV71" s="204"/>
      <c r="AW71" s="204"/>
      <c r="AX71" s="204"/>
      <c r="AY71" s="204"/>
      <c r="AZ71" s="204"/>
      <c r="BA71" s="204"/>
    </row>
    <row r="72" spans="1:82" ht="12.95" customHeight="1" thickBot="1">
      <c r="A72" s="141"/>
      <c r="B72" s="141"/>
      <c r="C72" s="937" t="s">
        <v>96</v>
      </c>
      <c r="D72" s="808"/>
      <c r="E72" s="601" t="s">
        <v>2065</v>
      </c>
      <c r="F72" s="602"/>
      <c r="G72" s="602"/>
      <c r="H72" s="602"/>
      <c r="I72" s="602"/>
      <c r="J72" s="602"/>
      <c r="K72" s="602"/>
      <c r="L72" s="602"/>
      <c r="M72" s="602"/>
      <c r="N72" s="602"/>
      <c r="O72" s="602"/>
      <c r="P72" s="602"/>
      <c r="Q72" s="602"/>
      <c r="R72" s="602"/>
      <c r="S72" s="602"/>
      <c r="T72" s="603"/>
      <c r="U72" s="607">
        <v>456000</v>
      </c>
      <c r="V72" s="608"/>
      <c r="W72" s="608"/>
      <c r="X72" s="608"/>
      <c r="Y72" s="609"/>
      <c r="Z72" s="613" t="s">
        <v>4</v>
      </c>
      <c r="AA72" s="141"/>
      <c r="AB72" s="225"/>
      <c r="AC72" s="225"/>
      <c r="AD72" s="230"/>
      <c r="AE72" s="252"/>
      <c r="AF72" s="252"/>
      <c r="AG72" s="230"/>
      <c r="AH72" s="141"/>
      <c r="AI72" s="231"/>
      <c r="AJ72" s="231"/>
      <c r="AK72" s="141"/>
      <c r="AL72" s="231"/>
      <c r="AM72" s="251"/>
      <c r="AN72" s="204"/>
      <c r="AO72" s="204"/>
      <c r="AP72" s="204"/>
      <c r="AQ72" s="204"/>
      <c r="AR72" s="204"/>
      <c r="AS72" s="204"/>
      <c r="AT72" s="204"/>
      <c r="AU72" s="204"/>
      <c r="AV72" s="204"/>
      <c r="AW72" s="204"/>
      <c r="AX72" s="204"/>
      <c r="AY72" s="204"/>
      <c r="AZ72" s="204"/>
      <c r="BA72" s="204"/>
    </row>
    <row r="73" spans="1:82" ht="12.95" customHeight="1">
      <c r="A73" s="141"/>
      <c r="B73" s="141"/>
      <c r="C73" s="937"/>
      <c r="D73" s="808"/>
      <c r="E73" s="604"/>
      <c r="F73" s="605"/>
      <c r="G73" s="605"/>
      <c r="H73" s="605"/>
      <c r="I73" s="605"/>
      <c r="J73" s="605"/>
      <c r="K73" s="605"/>
      <c r="L73" s="605"/>
      <c r="M73" s="605"/>
      <c r="N73" s="605"/>
      <c r="O73" s="605"/>
      <c r="P73" s="605"/>
      <c r="Q73" s="605"/>
      <c r="R73" s="605"/>
      <c r="S73" s="605"/>
      <c r="T73" s="606"/>
      <c r="U73" s="610"/>
      <c r="V73" s="611"/>
      <c r="W73" s="611"/>
      <c r="X73" s="611"/>
      <c r="Y73" s="612"/>
      <c r="Z73" s="613"/>
      <c r="AA73" s="141" t="s">
        <v>98</v>
      </c>
      <c r="AB73" s="632" t="s">
        <v>18</v>
      </c>
      <c r="AC73" s="626">
        <f>IFERROR(U74/U72*100,0)</f>
        <v>79.385964912280699</v>
      </c>
      <c r="AD73" s="627"/>
      <c r="AE73" s="628"/>
      <c r="AF73" s="632" t="s">
        <v>19</v>
      </c>
      <c r="AG73" s="632" t="s">
        <v>89</v>
      </c>
      <c r="AH73" s="633" t="s">
        <v>98</v>
      </c>
      <c r="AI73" s="634" t="str">
        <f>IF('別紙様式3-2（４・５月）'!AF5="","",IF(AND(AC73&gt;=200/3,AC73&lt;100),"○","×"))</f>
        <v>○</v>
      </c>
      <c r="AJ73" s="231"/>
      <c r="AK73" s="141"/>
      <c r="AL73" s="231"/>
      <c r="AM73" s="585" t="s">
        <v>2270</v>
      </c>
      <c r="AN73" s="586"/>
      <c r="AO73" s="586"/>
      <c r="AP73" s="586"/>
      <c r="AQ73" s="586"/>
      <c r="AR73" s="586"/>
      <c r="AS73" s="586"/>
      <c r="AT73" s="586"/>
      <c r="AU73" s="586"/>
      <c r="AV73" s="586"/>
      <c r="AW73" s="586"/>
      <c r="AX73" s="586"/>
      <c r="AY73" s="586"/>
      <c r="AZ73" s="586"/>
      <c r="BA73" s="587"/>
    </row>
    <row r="74" spans="1:82" ht="12.95" customHeight="1" thickBot="1">
      <c r="A74" s="141"/>
      <c r="B74" s="141"/>
      <c r="C74" s="937"/>
      <c r="D74" s="808"/>
      <c r="E74" s="253"/>
      <c r="F74" s="614" t="s">
        <v>2067</v>
      </c>
      <c r="G74" s="615"/>
      <c r="H74" s="615"/>
      <c r="I74" s="615"/>
      <c r="J74" s="615"/>
      <c r="K74" s="615"/>
      <c r="L74" s="615"/>
      <c r="M74" s="615"/>
      <c r="N74" s="615"/>
      <c r="O74" s="615"/>
      <c r="P74" s="615"/>
      <c r="Q74" s="615"/>
      <c r="R74" s="615"/>
      <c r="S74" s="615"/>
      <c r="T74" s="616"/>
      <c r="U74" s="620">
        <v>362000</v>
      </c>
      <c r="V74" s="621"/>
      <c r="W74" s="621"/>
      <c r="X74" s="621"/>
      <c r="Y74" s="622"/>
      <c r="Z74" s="613" t="s">
        <v>4</v>
      </c>
      <c r="AA74" s="141" t="s">
        <v>98</v>
      </c>
      <c r="AB74" s="632"/>
      <c r="AC74" s="629"/>
      <c r="AD74" s="630"/>
      <c r="AE74" s="631"/>
      <c r="AF74" s="632"/>
      <c r="AG74" s="632"/>
      <c r="AH74" s="633"/>
      <c r="AI74" s="635"/>
      <c r="AJ74" s="231"/>
      <c r="AK74" s="141"/>
      <c r="AL74" s="231"/>
      <c r="AM74" s="588"/>
      <c r="AN74" s="589"/>
      <c r="AO74" s="589"/>
      <c r="AP74" s="589"/>
      <c r="AQ74" s="589"/>
      <c r="AR74" s="589"/>
      <c r="AS74" s="589"/>
      <c r="AT74" s="589"/>
      <c r="AU74" s="589"/>
      <c r="AV74" s="589"/>
      <c r="AW74" s="589"/>
      <c r="AX74" s="589"/>
      <c r="AY74" s="589"/>
      <c r="AZ74" s="589"/>
      <c r="BA74" s="590"/>
    </row>
    <row r="75" spans="1:82" ht="12.95" customHeight="1" thickBot="1">
      <c r="A75" s="141"/>
      <c r="B75" s="141"/>
      <c r="C75" s="937"/>
      <c r="D75" s="808"/>
      <c r="E75" s="254"/>
      <c r="F75" s="617"/>
      <c r="G75" s="618"/>
      <c r="H75" s="618"/>
      <c r="I75" s="618"/>
      <c r="J75" s="618"/>
      <c r="K75" s="618"/>
      <c r="L75" s="618"/>
      <c r="M75" s="618"/>
      <c r="N75" s="618"/>
      <c r="O75" s="618"/>
      <c r="P75" s="618"/>
      <c r="Q75" s="618"/>
      <c r="R75" s="618"/>
      <c r="S75" s="618"/>
      <c r="T75" s="619"/>
      <c r="U75" s="623"/>
      <c r="V75" s="624"/>
      <c r="W75" s="624"/>
      <c r="X75" s="624"/>
      <c r="Y75" s="625"/>
      <c r="Z75" s="613"/>
      <c r="AA75" s="141"/>
      <c r="AB75" s="225"/>
      <c r="AC75" s="225"/>
      <c r="AD75" s="225"/>
      <c r="AE75" s="225"/>
      <c r="AF75" s="225"/>
      <c r="AG75" s="225"/>
      <c r="AH75" s="141"/>
      <c r="AI75" s="141"/>
      <c r="AJ75" s="231"/>
      <c r="AK75" s="231"/>
      <c r="AL75" s="231"/>
    </row>
    <row r="76" spans="1:82" ht="12.95" customHeight="1" thickBot="1">
      <c r="A76" s="141"/>
      <c r="B76" s="141"/>
      <c r="C76" s="805" t="s">
        <v>2066</v>
      </c>
      <c r="D76" s="806"/>
      <c r="E76" s="601" t="s">
        <v>2269</v>
      </c>
      <c r="F76" s="602"/>
      <c r="G76" s="602"/>
      <c r="H76" s="602"/>
      <c r="I76" s="602"/>
      <c r="J76" s="602"/>
      <c r="K76" s="602"/>
      <c r="L76" s="602"/>
      <c r="M76" s="602"/>
      <c r="N76" s="602"/>
      <c r="O76" s="602"/>
      <c r="P76" s="602"/>
      <c r="Q76" s="602"/>
      <c r="R76" s="602"/>
      <c r="S76" s="602"/>
      <c r="T76" s="603"/>
      <c r="U76" s="607">
        <v>356000</v>
      </c>
      <c r="V76" s="608"/>
      <c r="W76" s="608"/>
      <c r="X76" s="608"/>
      <c r="Y76" s="609"/>
      <c r="Z76" s="613" t="s">
        <v>4</v>
      </c>
      <c r="AA76" s="141"/>
      <c r="AB76" s="225"/>
      <c r="AC76" s="225"/>
      <c r="AD76" s="230"/>
      <c r="AE76" s="252"/>
      <c r="AF76" s="252"/>
      <c r="AG76" s="230"/>
      <c r="AH76" s="141"/>
      <c r="AI76" s="141"/>
      <c r="AJ76" s="231"/>
      <c r="AK76" s="231"/>
      <c r="AL76" s="231"/>
      <c r="AM76" s="251"/>
      <c r="AN76" s="204"/>
      <c r="AO76" s="204"/>
      <c r="AP76" s="204"/>
      <c r="AQ76" s="204"/>
      <c r="AR76" s="204"/>
      <c r="AS76" s="204"/>
      <c r="AT76" s="204"/>
      <c r="AU76" s="204"/>
      <c r="AV76" s="204"/>
      <c r="AW76" s="204"/>
      <c r="AX76" s="204"/>
      <c r="AY76" s="204"/>
      <c r="AZ76" s="204"/>
      <c r="BA76" s="204"/>
    </row>
    <row r="77" spans="1:82" ht="12.95" customHeight="1">
      <c r="A77" s="141"/>
      <c r="B77" s="141"/>
      <c r="C77" s="807"/>
      <c r="D77" s="808"/>
      <c r="E77" s="604"/>
      <c r="F77" s="605"/>
      <c r="G77" s="605"/>
      <c r="H77" s="605"/>
      <c r="I77" s="605"/>
      <c r="J77" s="605"/>
      <c r="K77" s="605"/>
      <c r="L77" s="605"/>
      <c r="M77" s="605"/>
      <c r="N77" s="605"/>
      <c r="O77" s="605"/>
      <c r="P77" s="605"/>
      <c r="Q77" s="605"/>
      <c r="R77" s="605"/>
      <c r="S77" s="605"/>
      <c r="T77" s="606"/>
      <c r="U77" s="610"/>
      <c r="V77" s="611"/>
      <c r="W77" s="611"/>
      <c r="X77" s="611"/>
      <c r="Y77" s="612"/>
      <c r="Z77" s="613"/>
      <c r="AA77" s="141" t="s">
        <v>98</v>
      </c>
      <c r="AB77" s="632" t="s">
        <v>18</v>
      </c>
      <c r="AC77" s="626">
        <f>IFERROR(U78/U76*100,0)</f>
        <v>73.595505617977537</v>
      </c>
      <c r="AD77" s="627"/>
      <c r="AE77" s="628"/>
      <c r="AF77" s="632" t="s">
        <v>19</v>
      </c>
      <c r="AG77" s="632" t="s">
        <v>89</v>
      </c>
      <c r="AH77" s="633" t="s">
        <v>98</v>
      </c>
      <c r="AI77" s="634" t="str">
        <f>IF('別紙様式3-2（４・５月）'!AF5="","",IF(AND(AC77&gt;=200/3,AC77&lt;100),"○","×"))</f>
        <v>○</v>
      </c>
      <c r="AJ77" s="231"/>
      <c r="AK77" s="231"/>
      <c r="AL77" s="231"/>
      <c r="AM77" s="636" t="s">
        <v>2271</v>
      </c>
      <c r="AN77" s="637"/>
      <c r="AO77" s="637"/>
      <c r="AP77" s="637"/>
      <c r="AQ77" s="637"/>
      <c r="AR77" s="637"/>
      <c r="AS77" s="637"/>
      <c r="AT77" s="637"/>
      <c r="AU77" s="637"/>
      <c r="AV77" s="637"/>
      <c r="AW77" s="637"/>
      <c r="AX77" s="637"/>
      <c r="AY77" s="637"/>
      <c r="AZ77" s="637"/>
      <c r="BA77" s="638"/>
    </row>
    <row r="78" spans="1:82" ht="12.95" customHeight="1" thickBot="1">
      <c r="A78" s="141"/>
      <c r="B78" s="141"/>
      <c r="C78" s="807"/>
      <c r="D78" s="808"/>
      <c r="E78" s="253"/>
      <c r="F78" s="614" t="s">
        <v>2067</v>
      </c>
      <c r="G78" s="615"/>
      <c r="H78" s="615"/>
      <c r="I78" s="615"/>
      <c r="J78" s="615"/>
      <c r="K78" s="615"/>
      <c r="L78" s="615"/>
      <c r="M78" s="615"/>
      <c r="N78" s="615"/>
      <c r="O78" s="615"/>
      <c r="P78" s="615"/>
      <c r="Q78" s="615"/>
      <c r="R78" s="615"/>
      <c r="S78" s="615"/>
      <c r="T78" s="616"/>
      <c r="U78" s="620">
        <v>262000</v>
      </c>
      <c r="V78" s="621"/>
      <c r="W78" s="621"/>
      <c r="X78" s="621"/>
      <c r="Y78" s="622"/>
      <c r="Z78" s="613" t="s">
        <v>4</v>
      </c>
      <c r="AA78" s="141" t="s">
        <v>98</v>
      </c>
      <c r="AB78" s="632"/>
      <c r="AC78" s="629"/>
      <c r="AD78" s="630"/>
      <c r="AE78" s="631"/>
      <c r="AF78" s="632"/>
      <c r="AG78" s="632"/>
      <c r="AH78" s="633"/>
      <c r="AI78" s="635"/>
      <c r="AJ78" s="231"/>
      <c r="AK78" s="231"/>
      <c r="AL78" s="231"/>
      <c r="AM78" s="639"/>
      <c r="AN78" s="640"/>
      <c r="AO78" s="640"/>
      <c r="AP78" s="640"/>
      <c r="AQ78" s="640"/>
      <c r="AR78" s="640"/>
      <c r="AS78" s="640"/>
      <c r="AT78" s="640"/>
      <c r="AU78" s="640"/>
      <c r="AV78" s="640"/>
      <c r="AW78" s="640"/>
      <c r="AX78" s="640"/>
      <c r="AY78" s="640"/>
      <c r="AZ78" s="640"/>
      <c r="BA78" s="641"/>
    </row>
    <row r="79" spans="1:82" ht="12.95" customHeight="1" thickBot="1">
      <c r="A79" s="141"/>
      <c r="B79" s="141"/>
      <c r="C79" s="809"/>
      <c r="D79" s="810"/>
      <c r="E79" s="255"/>
      <c r="F79" s="617"/>
      <c r="G79" s="618"/>
      <c r="H79" s="618"/>
      <c r="I79" s="618"/>
      <c r="J79" s="618"/>
      <c r="K79" s="618"/>
      <c r="L79" s="618"/>
      <c r="M79" s="618"/>
      <c r="N79" s="618"/>
      <c r="O79" s="618"/>
      <c r="P79" s="618"/>
      <c r="Q79" s="618"/>
      <c r="R79" s="618"/>
      <c r="S79" s="618"/>
      <c r="T79" s="619"/>
      <c r="U79" s="623"/>
      <c r="V79" s="624"/>
      <c r="W79" s="624"/>
      <c r="X79" s="624"/>
      <c r="Y79" s="625"/>
      <c r="Z79" s="613"/>
      <c r="AA79" s="141"/>
      <c r="AB79" s="141"/>
      <c r="AC79" s="141"/>
      <c r="AD79" s="141"/>
      <c r="AE79" s="141"/>
      <c r="AF79" s="141"/>
      <c r="AG79" s="141"/>
      <c r="AH79" s="141"/>
      <c r="AI79" s="256"/>
      <c r="AJ79" s="231"/>
      <c r="AK79" s="231"/>
      <c r="AL79" s="231"/>
    </row>
    <row r="80" spans="1:82" ht="16.5" customHeight="1" thickBot="1">
      <c r="A80" s="141"/>
      <c r="B80" s="257"/>
      <c r="C80" s="257"/>
      <c r="D80" s="257"/>
      <c r="E80" s="257"/>
      <c r="F80" s="257"/>
      <c r="G80" s="257"/>
      <c r="H80" s="257"/>
      <c r="I80" s="257"/>
      <c r="J80" s="257"/>
      <c r="K80" s="257"/>
      <c r="L80" s="257"/>
      <c r="M80" s="257"/>
      <c r="N80" s="257"/>
      <c r="O80" s="257"/>
      <c r="P80" s="257"/>
      <c r="Q80" s="257"/>
      <c r="R80" s="257"/>
      <c r="S80" s="257"/>
      <c r="T80" s="257"/>
      <c r="U80" s="258"/>
      <c r="V80" s="122"/>
      <c r="W80" s="122"/>
      <c r="X80" s="122"/>
      <c r="Y80" s="123"/>
      <c r="Z80" s="124"/>
      <c r="AA80" s="123"/>
      <c r="AB80" s="235"/>
      <c r="AC80" s="236"/>
      <c r="AD80" s="237"/>
      <c r="AE80" s="237"/>
      <c r="AF80" s="230"/>
      <c r="AG80" s="215"/>
      <c r="AH80" s="259"/>
      <c r="AI80" s="256"/>
      <c r="AJ80" s="231"/>
      <c r="AK80" s="231"/>
      <c r="AL80" s="231"/>
      <c r="AM80" s="251"/>
      <c r="AN80" s="204"/>
      <c r="AO80" s="204"/>
      <c r="AP80" s="204"/>
      <c r="AQ80" s="204"/>
      <c r="AR80" s="204"/>
      <c r="AS80" s="204"/>
      <c r="AT80" s="204"/>
      <c r="AU80" s="204"/>
      <c r="AV80" s="204"/>
      <c r="AW80" s="204"/>
      <c r="AX80" s="204"/>
      <c r="AY80" s="204"/>
      <c r="AZ80" s="204"/>
      <c r="BA80" s="204"/>
    </row>
    <row r="81" spans="1:53" ht="18" customHeight="1" thickBot="1">
      <c r="A81" s="141"/>
      <c r="B81" s="213" t="s">
        <v>2042</v>
      </c>
      <c r="C81" s="213"/>
      <c r="D81" s="213"/>
      <c r="E81" s="213"/>
      <c r="F81" s="213"/>
      <c r="G81" s="213"/>
      <c r="H81" s="213"/>
      <c r="I81" s="213"/>
      <c r="J81" s="213"/>
      <c r="K81" s="213"/>
      <c r="L81" s="213"/>
      <c r="M81" s="796"/>
      <c r="N81" s="797"/>
      <c r="O81" s="798" t="s">
        <v>2043</v>
      </c>
      <c r="P81" s="798"/>
      <c r="Q81" s="798"/>
      <c r="R81" s="798"/>
      <c r="S81" s="798"/>
      <c r="T81" s="798"/>
      <c r="U81" s="798"/>
      <c r="V81" s="798"/>
      <c r="W81" s="798"/>
      <c r="X81" s="798"/>
      <c r="Y81" s="798"/>
      <c r="Z81" s="798"/>
      <c r="AA81" s="798"/>
      <c r="AB81" s="798"/>
      <c r="AC81" s="798"/>
      <c r="AD81" s="798"/>
      <c r="AE81" s="798"/>
      <c r="AF81" s="798"/>
      <c r="AG81" s="798"/>
      <c r="AH81" s="798"/>
      <c r="AI81" s="798"/>
      <c r="AJ81" s="798"/>
      <c r="AK81" s="799"/>
      <c r="AL81" s="219"/>
      <c r="AM81" s="139" t="b">
        <v>0</v>
      </c>
      <c r="AN81" s="260"/>
      <c r="AO81" s="204"/>
      <c r="AP81" s="204"/>
      <c r="AQ81" s="204"/>
      <c r="AR81" s="204"/>
      <c r="AS81" s="204"/>
      <c r="AT81" s="204"/>
      <c r="AU81" s="204"/>
      <c r="AV81" s="204"/>
      <c r="AW81" s="204"/>
      <c r="AX81" s="204"/>
      <c r="AY81" s="204"/>
      <c r="AZ81" s="204"/>
      <c r="BA81" s="204"/>
    </row>
    <row r="82" spans="1:53" ht="3" customHeight="1" thickBot="1">
      <c r="A82" s="141"/>
      <c r="B82" s="141"/>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9"/>
      <c r="AM82" s="251"/>
      <c r="AN82" s="204"/>
      <c r="AO82" s="204"/>
      <c r="AP82" s="204"/>
      <c r="AQ82" s="204"/>
      <c r="AR82" s="204"/>
      <c r="AS82" s="204"/>
      <c r="AT82" s="204"/>
      <c r="AU82" s="204"/>
      <c r="AV82" s="204"/>
      <c r="AW82" s="204"/>
      <c r="AX82" s="204"/>
      <c r="AY82" s="204"/>
      <c r="AZ82" s="204"/>
      <c r="BA82" s="204"/>
    </row>
    <row r="83" spans="1:53" ht="13.5" customHeight="1" thickBot="1">
      <c r="A83" s="141"/>
      <c r="B83" s="238" t="s">
        <v>1964</v>
      </c>
      <c r="C83" s="159"/>
      <c r="D83" s="159"/>
      <c r="E83" s="159"/>
      <c r="F83" s="159"/>
      <c r="G83" s="159"/>
      <c r="H83" s="159"/>
      <c r="I83" s="159"/>
      <c r="J83" s="159"/>
      <c r="K83" s="159"/>
      <c r="L83" s="159"/>
      <c r="M83" s="159"/>
      <c r="N83" s="159"/>
      <c r="O83" s="159"/>
      <c r="P83" s="159"/>
      <c r="Q83" s="159"/>
      <c r="R83" s="159"/>
      <c r="S83" s="261" t="s">
        <v>188</v>
      </c>
      <c r="T83" s="262" t="s">
        <v>2010</v>
      </c>
      <c r="U83" s="159"/>
      <c r="V83" s="159"/>
      <c r="W83" s="159"/>
      <c r="X83" s="159"/>
      <c r="Y83" s="159"/>
      <c r="Z83" s="159"/>
      <c r="AA83" s="159"/>
      <c r="AB83" s="159"/>
      <c r="AC83" s="159"/>
      <c r="AD83" s="159"/>
      <c r="AE83" s="159"/>
      <c r="AF83" s="159"/>
      <c r="AG83" s="159"/>
      <c r="AH83" s="159"/>
      <c r="AI83" s="843" t="str">
        <f>IF(OR('別紙様式3-2（４・５月）'!AE5="処遇加算Ⅰ・Ⅱあり",'別紙様式3-3（６月以降分）'!AF5="旧処遇加算Ⅰ・Ⅱ相当あり"),"該当","")</f>
        <v>該当</v>
      </c>
      <c r="AJ83" s="844"/>
      <c r="AK83" s="845"/>
      <c r="AL83" s="146"/>
      <c r="AM83" s="251"/>
      <c r="AN83" s="204"/>
      <c r="AO83" s="204"/>
      <c r="AP83" s="204"/>
      <c r="AQ83" s="204"/>
      <c r="AR83" s="204"/>
      <c r="AS83" s="204"/>
      <c r="AT83" s="204"/>
      <c r="AU83" s="204"/>
      <c r="AV83" s="204"/>
      <c r="AW83" s="204"/>
      <c r="AX83" s="204"/>
      <c r="AY83" s="204"/>
      <c r="AZ83" s="204"/>
      <c r="BA83" s="204"/>
    </row>
    <row r="84" spans="1:53" ht="2.25" customHeight="1" thickBot="1">
      <c r="A84" s="141"/>
      <c r="B84" s="146"/>
      <c r="C84" s="146"/>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146"/>
      <c r="AM84" s="251"/>
      <c r="AN84" s="204"/>
      <c r="AO84" s="204"/>
      <c r="AP84" s="204"/>
      <c r="AQ84" s="204"/>
      <c r="AR84" s="204"/>
      <c r="AS84" s="204"/>
      <c r="AT84" s="204"/>
      <c r="AU84" s="204"/>
      <c r="AV84" s="204"/>
      <c r="AW84" s="204"/>
      <c r="AX84" s="204"/>
      <c r="AY84" s="204"/>
      <c r="AZ84" s="204"/>
      <c r="BA84" s="204"/>
    </row>
    <row r="85" spans="1:53" ht="13.5" customHeight="1" thickBot="1">
      <c r="A85" s="141"/>
      <c r="B85" s="238" t="s">
        <v>1965</v>
      </c>
      <c r="C85" s="264"/>
      <c r="D85" s="264"/>
      <c r="E85" s="264"/>
      <c r="F85" s="264"/>
      <c r="G85" s="264"/>
      <c r="H85" s="264"/>
      <c r="I85" s="264"/>
      <c r="J85" s="264"/>
      <c r="K85" s="264"/>
      <c r="L85" s="264"/>
      <c r="M85" s="264"/>
      <c r="N85" s="264"/>
      <c r="O85" s="264"/>
      <c r="P85" s="264"/>
      <c r="Q85" s="264"/>
      <c r="R85" s="264"/>
      <c r="S85" s="261" t="s">
        <v>188</v>
      </c>
      <c r="T85" s="262" t="s">
        <v>2009</v>
      </c>
      <c r="U85" s="264"/>
      <c r="V85" s="264"/>
      <c r="W85" s="264"/>
      <c r="X85" s="264"/>
      <c r="Y85" s="264"/>
      <c r="Z85" s="264"/>
      <c r="AA85" s="264"/>
      <c r="AB85" s="264"/>
      <c r="AC85" s="264"/>
      <c r="AD85" s="264"/>
      <c r="AE85" s="264"/>
      <c r="AF85" s="264"/>
      <c r="AG85" s="264"/>
      <c r="AH85" s="264"/>
      <c r="AI85" s="843" t="str">
        <f>IF(AND('別紙様式3-2（４・５月）'!AE5="処遇加算Ⅰ・Ⅱなし",'別紙様式3-3（６月以降分）'!AF5="旧処遇加算Ⅰ・Ⅱ相当なし"),"該当","")</f>
        <v/>
      </c>
      <c r="AJ85" s="844"/>
      <c r="AK85" s="845"/>
      <c r="AL85" s="146"/>
      <c r="AM85" s="251"/>
      <c r="AN85" s="204"/>
      <c r="AO85" s="204"/>
      <c r="AP85" s="204"/>
      <c r="AQ85" s="204"/>
      <c r="AR85" s="204"/>
      <c r="AS85" s="204"/>
      <c r="AT85" s="204"/>
      <c r="AU85" s="204"/>
      <c r="AV85" s="204"/>
      <c r="AW85" s="204"/>
      <c r="AX85" s="204"/>
      <c r="AY85" s="204"/>
      <c r="AZ85" s="204"/>
      <c r="BA85" s="204"/>
    </row>
    <row r="86" spans="1:53" ht="6" customHeight="1">
      <c r="A86" s="141"/>
      <c r="B86" s="249"/>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146"/>
      <c r="AB86" s="265"/>
      <c r="AC86" s="265"/>
      <c r="AD86" s="265"/>
      <c r="AE86" s="265"/>
      <c r="AF86" s="265"/>
      <c r="AG86" s="265"/>
      <c r="AH86" s="265"/>
      <c r="AI86" s="265"/>
      <c r="AJ86" s="265"/>
      <c r="AK86" s="265"/>
      <c r="AL86" s="146"/>
      <c r="AM86" s="251"/>
      <c r="AN86" s="204"/>
      <c r="AO86" s="204"/>
      <c r="AP86" s="204"/>
      <c r="AQ86" s="204"/>
      <c r="AR86" s="204"/>
      <c r="AS86" s="204"/>
      <c r="AT86" s="204"/>
      <c r="AU86" s="204"/>
      <c r="AV86" s="204"/>
      <c r="AW86" s="204"/>
      <c r="AX86" s="204"/>
      <c r="AY86" s="204"/>
      <c r="AZ86" s="204"/>
      <c r="BA86" s="204"/>
    </row>
    <row r="87" spans="1:53" ht="16.5" customHeight="1" thickBot="1">
      <c r="A87" s="141"/>
      <c r="B87" s="207"/>
      <c r="C87" s="813" t="s">
        <v>1966</v>
      </c>
      <c r="D87" s="813"/>
      <c r="E87" s="813"/>
      <c r="F87" s="813"/>
      <c r="G87" s="813"/>
      <c r="H87" s="813"/>
      <c r="I87" s="813"/>
      <c r="J87" s="813"/>
      <c r="K87" s="813"/>
      <c r="L87" s="813"/>
      <c r="M87" s="813"/>
      <c r="N87" s="813"/>
      <c r="O87" s="813"/>
      <c r="P87" s="813"/>
      <c r="Q87" s="813"/>
      <c r="R87" s="813"/>
      <c r="S87" s="813"/>
      <c r="T87" s="813"/>
      <c r="U87" s="207"/>
      <c r="V87" s="207"/>
      <c r="W87" s="207"/>
      <c r="X87" s="207"/>
      <c r="Y87" s="207"/>
      <c r="Z87" s="207"/>
      <c r="AA87" s="207"/>
      <c r="AB87" s="207"/>
      <c r="AC87" s="207"/>
      <c r="AD87" s="192"/>
      <c r="AE87" s="192"/>
      <c r="AF87" s="192"/>
      <c r="AG87" s="192"/>
      <c r="AH87" s="192"/>
      <c r="AI87" s="192"/>
      <c r="AJ87" s="192"/>
      <c r="AK87" s="192"/>
      <c r="AL87" s="146"/>
      <c r="AM87" s="251"/>
      <c r="AN87" s="204"/>
      <c r="AO87" s="204"/>
      <c r="AP87" s="204"/>
      <c r="AQ87" s="204"/>
      <c r="AR87" s="204"/>
      <c r="AS87" s="204"/>
      <c r="AT87" s="204"/>
      <c r="AU87" s="204"/>
      <c r="AV87" s="204"/>
      <c r="AW87" s="204"/>
      <c r="AX87" s="204"/>
      <c r="AY87" s="204"/>
      <c r="AZ87" s="204"/>
      <c r="BA87" s="204"/>
    </row>
    <row r="88" spans="1:53" ht="18.75" customHeight="1" thickBot="1">
      <c r="A88" s="141"/>
      <c r="B88" s="146"/>
      <c r="C88" s="796"/>
      <c r="D88" s="797"/>
      <c r="E88" s="811" t="s">
        <v>1967</v>
      </c>
      <c r="F88" s="811"/>
      <c r="G88" s="811"/>
      <c r="H88" s="811"/>
      <c r="I88" s="811"/>
      <c r="J88" s="811"/>
      <c r="K88" s="811"/>
      <c r="L88" s="811"/>
      <c r="M88" s="811"/>
      <c r="N88" s="811"/>
      <c r="O88" s="811"/>
      <c r="P88" s="811"/>
      <c r="Q88" s="811"/>
      <c r="R88" s="812"/>
      <c r="S88" s="266" t="s">
        <v>98</v>
      </c>
      <c r="T88" s="176" t="str">
        <f>IF(AM81=TRUE,"",IF(AM88=TRUE,"○",IF(AND(AI85="該当",AM94=TRUE),"","×")))</f>
        <v>○</v>
      </c>
      <c r="U88" s="146"/>
      <c r="V88" s="267"/>
      <c r="W88" s="267"/>
      <c r="X88" s="267"/>
      <c r="Y88" s="267"/>
      <c r="Z88" s="267"/>
      <c r="AA88" s="267"/>
      <c r="AB88" s="267"/>
      <c r="AC88" s="267"/>
      <c r="AD88" s="267"/>
      <c r="AE88" s="267"/>
      <c r="AF88" s="267"/>
      <c r="AG88" s="267"/>
      <c r="AH88" s="267"/>
      <c r="AI88" s="267"/>
      <c r="AJ88" s="267"/>
      <c r="AK88" s="267"/>
      <c r="AL88" s="146"/>
      <c r="AM88" s="139" t="b">
        <v>1</v>
      </c>
      <c r="AN88" s="204"/>
      <c r="AO88" s="204"/>
      <c r="AP88" s="204"/>
      <c r="AQ88" s="204"/>
      <c r="AR88" s="204"/>
      <c r="AS88" s="204"/>
      <c r="AT88" s="204"/>
      <c r="AU88" s="204"/>
      <c r="AV88" s="204"/>
      <c r="AW88" s="204"/>
      <c r="AX88" s="204"/>
      <c r="AY88" s="204"/>
      <c r="AZ88" s="204"/>
      <c r="BA88" s="204"/>
    </row>
    <row r="89" spans="1:53" ht="14.25" customHeight="1">
      <c r="A89" s="141"/>
      <c r="B89" s="268"/>
      <c r="C89" s="269" t="s">
        <v>1968</v>
      </c>
      <c r="D89" s="270" t="s">
        <v>1969</v>
      </c>
      <c r="E89" s="191"/>
      <c r="F89" s="191"/>
      <c r="G89" s="191"/>
      <c r="H89" s="191"/>
      <c r="I89" s="191"/>
      <c r="J89" s="191"/>
      <c r="K89" s="191"/>
      <c r="L89" s="191"/>
      <c r="M89" s="191"/>
      <c r="N89" s="191"/>
      <c r="O89" s="191"/>
      <c r="P89" s="191"/>
      <c r="Q89" s="191"/>
      <c r="R89" s="191"/>
      <c r="S89" s="270"/>
      <c r="T89" s="270"/>
      <c r="U89" s="270"/>
      <c r="V89" s="191"/>
      <c r="W89" s="191"/>
      <c r="X89" s="191"/>
      <c r="Y89" s="191"/>
      <c r="Z89" s="271"/>
      <c r="AA89" s="271"/>
      <c r="AB89" s="271"/>
      <c r="AC89" s="271"/>
      <c r="AD89" s="250"/>
      <c r="AE89" s="250"/>
      <c r="AF89" s="250"/>
      <c r="AG89" s="250"/>
      <c r="AH89" s="159"/>
      <c r="AI89" s="159"/>
      <c r="AJ89" s="159"/>
      <c r="AK89" s="272"/>
      <c r="AL89" s="146"/>
      <c r="AM89" s="251"/>
      <c r="AN89" s="204"/>
      <c r="AO89" s="204"/>
      <c r="AP89" s="204"/>
      <c r="AQ89" s="204"/>
      <c r="AR89" s="204"/>
      <c r="AS89" s="204"/>
      <c r="AT89" s="204"/>
      <c r="AU89" s="204"/>
      <c r="AV89" s="204"/>
      <c r="AW89" s="204"/>
      <c r="AX89" s="204"/>
      <c r="AY89" s="204"/>
      <c r="AZ89" s="204"/>
      <c r="BA89" s="204"/>
    </row>
    <row r="90" spans="1:53" ht="14.25" customHeight="1">
      <c r="A90" s="141"/>
      <c r="B90" s="268"/>
      <c r="C90" s="273" t="s">
        <v>1970</v>
      </c>
      <c r="D90" s="274" t="s">
        <v>1971</v>
      </c>
      <c r="E90" s="274"/>
      <c r="F90" s="274"/>
      <c r="G90" s="274"/>
      <c r="H90" s="274"/>
      <c r="I90" s="274"/>
      <c r="J90" s="274"/>
      <c r="K90" s="274"/>
      <c r="L90" s="274"/>
      <c r="M90" s="274"/>
      <c r="N90" s="274"/>
      <c r="O90" s="274"/>
      <c r="P90" s="274"/>
      <c r="Q90" s="274"/>
      <c r="R90" s="274"/>
      <c r="S90" s="274"/>
      <c r="T90" s="274"/>
      <c r="U90" s="274"/>
      <c r="V90" s="274"/>
      <c r="W90" s="274"/>
      <c r="X90" s="274"/>
      <c r="Y90" s="274"/>
      <c r="Z90" s="275"/>
      <c r="AA90" s="275"/>
      <c r="AB90" s="275"/>
      <c r="AC90" s="275"/>
      <c r="AD90" s="276"/>
      <c r="AE90" s="276"/>
      <c r="AF90" s="276"/>
      <c r="AG90" s="276"/>
      <c r="AH90" s="277"/>
      <c r="AI90" s="277"/>
      <c r="AJ90" s="277"/>
      <c r="AK90" s="278"/>
      <c r="AL90" s="146"/>
      <c r="AM90" s="251"/>
      <c r="AN90" s="204"/>
      <c r="AO90" s="204"/>
      <c r="AP90" s="204"/>
      <c r="AQ90" s="204"/>
      <c r="AR90" s="204"/>
      <c r="AS90" s="204"/>
      <c r="AT90" s="204"/>
      <c r="AU90" s="204"/>
      <c r="AV90" s="204"/>
      <c r="AW90" s="204"/>
      <c r="AX90" s="204"/>
      <c r="AY90" s="204"/>
      <c r="AZ90" s="204"/>
      <c r="BA90" s="204"/>
    </row>
    <row r="91" spans="1:53" ht="14.25" customHeight="1">
      <c r="A91" s="141"/>
      <c r="B91" s="268"/>
      <c r="C91" s="279" t="s">
        <v>1972</v>
      </c>
      <c r="D91" s="280" t="s">
        <v>1973</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286"/>
      <c r="AM91" s="251"/>
      <c r="AN91" s="204"/>
      <c r="AO91" s="204"/>
      <c r="AP91" s="204"/>
      <c r="AQ91" s="204"/>
      <c r="AR91" s="204"/>
      <c r="AS91" s="204"/>
      <c r="AT91" s="204"/>
      <c r="AU91" s="204"/>
      <c r="AV91" s="204"/>
      <c r="AW91" s="204"/>
      <c r="AX91" s="204"/>
      <c r="AY91" s="204"/>
      <c r="AZ91" s="204"/>
      <c r="BA91" s="204"/>
    </row>
    <row r="92" spans="1:53" ht="11.25" customHeight="1">
      <c r="A92" s="141"/>
      <c r="B92" s="268"/>
      <c r="C92" s="287"/>
      <c r="D92" s="191"/>
      <c r="E92" s="217"/>
      <c r="F92" s="217"/>
      <c r="G92" s="217"/>
      <c r="H92" s="217"/>
      <c r="I92" s="217"/>
      <c r="J92" s="217"/>
      <c r="K92" s="217"/>
      <c r="L92" s="217"/>
      <c r="M92" s="217"/>
      <c r="N92" s="217"/>
      <c r="O92" s="217"/>
      <c r="P92" s="217"/>
      <c r="Q92" s="217"/>
      <c r="R92" s="217"/>
      <c r="S92" s="217"/>
      <c r="T92" s="217"/>
      <c r="U92" s="217"/>
      <c r="V92" s="217"/>
      <c r="W92" s="217"/>
      <c r="X92" s="217"/>
      <c r="Y92" s="217"/>
      <c r="Z92" s="271"/>
      <c r="AA92" s="271"/>
      <c r="AB92" s="271"/>
      <c r="AC92" s="271"/>
      <c r="AD92" s="250"/>
      <c r="AE92" s="250"/>
      <c r="AF92" s="250"/>
      <c r="AG92" s="250"/>
      <c r="AH92" s="159"/>
      <c r="AI92" s="159"/>
      <c r="AJ92" s="159"/>
      <c r="AK92" s="159"/>
      <c r="AL92" s="286"/>
      <c r="AM92" s="251"/>
      <c r="AN92" s="204"/>
      <c r="AO92" s="204"/>
      <c r="AP92" s="204"/>
      <c r="AQ92" s="204"/>
      <c r="AR92" s="204"/>
      <c r="AS92" s="204"/>
      <c r="AT92" s="204"/>
      <c r="AU92" s="204"/>
      <c r="AV92" s="204"/>
      <c r="AW92" s="204"/>
      <c r="AX92" s="204"/>
      <c r="AY92" s="204"/>
      <c r="AZ92" s="204"/>
      <c r="BA92" s="204"/>
    </row>
    <row r="93" spans="1:53" ht="14.25" customHeight="1" thickBot="1">
      <c r="A93" s="141"/>
      <c r="B93" s="146"/>
      <c r="C93" s="813" t="s">
        <v>1974</v>
      </c>
      <c r="D93" s="813"/>
      <c r="E93" s="813"/>
      <c r="F93" s="813"/>
      <c r="G93" s="813"/>
      <c r="H93" s="813"/>
      <c r="I93" s="813"/>
      <c r="J93" s="813"/>
      <c r="K93" s="813"/>
      <c r="L93" s="813"/>
      <c r="M93" s="813"/>
      <c r="N93" s="813"/>
      <c r="O93" s="813"/>
      <c r="P93" s="813"/>
      <c r="Q93" s="813"/>
      <c r="R93" s="813"/>
      <c r="S93" s="288"/>
      <c r="T93" s="288"/>
      <c r="U93" s="288"/>
      <c r="V93" s="288"/>
      <c r="W93" s="288"/>
      <c r="X93" s="288"/>
      <c r="Y93" s="288"/>
      <c r="Z93" s="288"/>
      <c r="AA93" s="288"/>
      <c r="AB93" s="288"/>
      <c r="AC93" s="288"/>
      <c r="AD93" s="288"/>
      <c r="AE93" s="288"/>
      <c r="AF93" s="288"/>
      <c r="AG93" s="288"/>
      <c r="AH93" s="288"/>
      <c r="AI93" s="288"/>
      <c r="AJ93" s="288"/>
      <c r="AK93" s="288"/>
      <c r="AL93" s="288"/>
      <c r="AM93" s="251"/>
      <c r="AN93" s="204"/>
      <c r="AO93" s="204"/>
      <c r="AP93" s="204"/>
      <c r="AQ93" s="204"/>
      <c r="AR93" s="204"/>
      <c r="AS93" s="204"/>
      <c r="AT93" s="204"/>
      <c r="AU93" s="204"/>
      <c r="AV93" s="204"/>
      <c r="AW93" s="204"/>
      <c r="AX93" s="204"/>
      <c r="AY93" s="204"/>
      <c r="AZ93" s="204"/>
      <c r="BA93" s="204"/>
    </row>
    <row r="94" spans="1:53" ht="21.75" customHeight="1" thickBot="1">
      <c r="A94" s="141"/>
      <c r="B94" s="289"/>
      <c r="C94" s="796"/>
      <c r="D94" s="797"/>
      <c r="E94" s="811" t="s">
        <v>1975</v>
      </c>
      <c r="F94" s="811"/>
      <c r="G94" s="811"/>
      <c r="H94" s="811"/>
      <c r="I94" s="811"/>
      <c r="J94" s="811"/>
      <c r="K94" s="811"/>
      <c r="L94" s="811"/>
      <c r="M94" s="811"/>
      <c r="N94" s="811"/>
      <c r="O94" s="811"/>
      <c r="P94" s="811"/>
      <c r="Q94" s="811"/>
      <c r="R94" s="812"/>
      <c r="S94" s="266" t="s">
        <v>98</v>
      </c>
      <c r="T94" s="176" t="str">
        <f>IF(AM81=TRUE,"",IF(AND(AM94=TRUE,OR(AND(AN94=TRUE,J97&lt;&gt;""),AND(AO94=TRUE,J99&lt;&gt;""))),"○",IF(AND(AI85="該当",AM88=TRUE),"","×")))</f>
        <v>○</v>
      </c>
      <c r="U94" s="290"/>
      <c r="V94" s="291"/>
      <c r="W94" s="291"/>
      <c r="X94" s="291"/>
      <c r="Y94" s="291"/>
      <c r="Z94" s="291"/>
      <c r="AA94" s="291"/>
      <c r="AB94" s="291"/>
      <c r="AC94" s="291"/>
      <c r="AD94" s="291"/>
      <c r="AE94" s="291"/>
      <c r="AF94" s="291"/>
      <c r="AG94" s="291"/>
      <c r="AH94" s="291"/>
      <c r="AI94" s="291"/>
      <c r="AJ94" s="291"/>
      <c r="AK94" s="291"/>
      <c r="AL94" s="288"/>
      <c r="AM94" s="139" t="b">
        <v>1</v>
      </c>
      <c r="AN94" s="139" t="b">
        <v>1</v>
      </c>
      <c r="AO94" s="139" t="b">
        <v>1</v>
      </c>
      <c r="AP94" s="204"/>
      <c r="AQ94" s="204"/>
      <c r="AR94" s="204"/>
      <c r="AS94" s="204"/>
      <c r="AT94" s="204"/>
      <c r="AU94" s="204"/>
      <c r="AV94" s="204"/>
      <c r="AW94" s="204"/>
      <c r="AX94" s="204"/>
      <c r="AY94" s="204"/>
      <c r="AZ94" s="204"/>
      <c r="BA94" s="204"/>
    </row>
    <row r="95" spans="1:53" ht="30.75" customHeight="1" thickBot="1">
      <c r="A95" s="141"/>
      <c r="B95" s="910"/>
      <c r="C95" s="269" t="s">
        <v>1968</v>
      </c>
      <c r="D95" s="814" t="s">
        <v>1976</v>
      </c>
      <c r="E95" s="815"/>
      <c r="F95" s="815"/>
      <c r="G95" s="815"/>
      <c r="H95" s="816"/>
      <c r="I95" s="816"/>
      <c r="J95" s="816"/>
      <c r="K95" s="816"/>
      <c r="L95" s="816"/>
      <c r="M95" s="816"/>
      <c r="N95" s="816"/>
      <c r="O95" s="816"/>
      <c r="P95" s="816"/>
      <c r="Q95" s="816"/>
      <c r="R95" s="816"/>
      <c r="S95" s="816"/>
      <c r="T95" s="816"/>
      <c r="U95" s="816"/>
      <c r="V95" s="816"/>
      <c r="W95" s="816"/>
      <c r="X95" s="816"/>
      <c r="Y95" s="816"/>
      <c r="Z95" s="816"/>
      <c r="AA95" s="816"/>
      <c r="AB95" s="816"/>
      <c r="AC95" s="816"/>
      <c r="AD95" s="816"/>
      <c r="AE95" s="816"/>
      <c r="AF95" s="816"/>
      <c r="AG95" s="816"/>
      <c r="AH95" s="816"/>
      <c r="AI95" s="816"/>
      <c r="AJ95" s="816"/>
      <c r="AK95" s="817"/>
      <c r="AL95" s="146"/>
      <c r="AM95" s="251"/>
      <c r="AN95" s="204"/>
      <c r="AO95" s="204"/>
      <c r="AP95" s="204"/>
      <c r="AQ95" s="204"/>
      <c r="AR95" s="204"/>
      <c r="AS95" s="204"/>
      <c r="AT95" s="204"/>
      <c r="AU95" s="204"/>
      <c r="AV95" s="204"/>
      <c r="AW95" s="204"/>
      <c r="AX95" s="204"/>
      <c r="AY95" s="204"/>
      <c r="AZ95" s="204"/>
      <c r="BA95" s="204"/>
    </row>
    <row r="96" spans="1:53" ht="28.5" customHeight="1" thickBot="1">
      <c r="A96" s="141"/>
      <c r="B96" s="910"/>
      <c r="C96" s="835"/>
      <c r="D96" s="837" t="s">
        <v>1977</v>
      </c>
      <c r="E96" s="838"/>
      <c r="F96" s="838"/>
      <c r="G96" s="838"/>
      <c r="H96" s="829"/>
      <c r="I96" s="831" t="s">
        <v>16</v>
      </c>
      <c r="J96" s="846" t="s">
        <v>1978</v>
      </c>
      <c r="K96" s="847"/>
      <c r="L96" s="847"/>
      <c r="M96" s="847"/>
      <c r="N96" s="847"/>
      <c r="O96" s="847"/>
      <c r="P96" s="847"/>
      <c r="Q96" s="847"/>
      <c r="R96" s="847"/>
      <c r="S96" s="847"/>
      <c r="T96" s="847"/>
      <c r="U96" s="847"/>
      <c r="V96" s="847"/>
      <c r="W96" s="847"/>
      <c r="X96" s="847"/>
      <c r="Y96" s="847"/>
      <c r="Z96" s="847"/>
      <c r="AA96" s="847"/>
      <c r="AB96" s="847"/>
      <c r="AC96" s="847"/>
      <c r="AD96" s="847"/>
      <c r="AE96" s="847"/>
      <c r="AF96" s="847"/>
      <c r="AG96" s="847"/>
      <c r="AH96" s="847"/>
      <c r="AI96" s="847"/>
      <c r="AJ96" s="847"/>
      <c r="AK96" s="848"/>
      <c r="AL96" s="146"/>
      <c r="AM96" s="251"/>
      <c r="AN96" s="204"/>
      <c r="AO96" s="204"/>
      <c r="AP96" s="204"/>
      <c r="AQ96" s="204"/>
      <c r="AR96" s="204"/>
      <c r="AS96" s="204"/>
      <c r="AT96" s="204"/>
      <c r="AU96" s="204"/>
      <c r="AV96" s="204"/>
      <c r="AW96" s="204"/>
      <c r="AX96" s="204"/>
      <c r="AY96" s="204"/>
      <c r="AZ96" s="204"/>
      <c r="BA96" s="204"/>
    </row>
    <row r="97" spans="1:53" ht="34.5" customHeight="1" thickBot="1">
      <c r="A97" s="141"/>
      <c r="B97" s="910"/>
      <c r="C97" s="835"/>
      <c r="D97" s="839"/>
      <c r="E97" s="840"/>
      <c r="F97" s="840"/>
      <c r="G97" s="840"/>
      <c r="H97" s="830"/>
      <c r="I97" s="832"/>
      <c r="J97" s="849" t="s">
        <v>2307</v>
      </c>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1"/>
      <c r="AL97" s="146"/>
      <c r="AM97" s="576" t="s">
        <v>2272</v>
      </c>
      <c r="AN97" s="577"/>
      <c r="AO97" s="577"/>
      <c r="AP97" s="577"/>
      <c r="AQ97" s="577"/>
      <c r="AR97" s="577"/>
      <c r="AS97" s="577"/>
      <c r="AT97" s="577"/>
      <c r="AU97" s="577"/>
      <c r="AV97" s="577"/>
      <c r="AW97" s="577"/>
      <c r="AX97" s="577"/>
      <c r="AY97" s="577"/>
      <c r="AZ97" s="577"/>
      <c r="BA97" s="578"/>
    </row>
    <row r="98" spans="1:53" ht="15" customHeight="1" thickBot="1">
      <c r="A98" s="141"/>
      <c r="B98" s="910"/>
      <c r="C98" s="835"/>
      <c r="D98" s="839"/>
      <c r="E98" s="840"/>
      <c r="F98" s="840"/>
      <c r="G98" s="840"/>
      <c r="H98" s="852"/>
      <c r="I98" s="854" t="s">
        <v>17</v>
      </c>
      <c r="J98" s="292" t="s">
        <v>1979</v>
      </c>
      <c r="K98" s="293"/>
      <c r="L98" s="293"/>
      <c r="M98" s="293"/>
      <c r="N98" s="293"/>
      <c r="O98" s="293"/>
      <c r="P98" s="293"/>
      <c r="Q98" s="293"/>
      <c r="R98" s="293"/>
      <c r="S98" s="856" t="s">
        <v>1980</v>
      </c>
      <c r="T98" s="856"/>
      <c r="U98" s="856"/>
      <c r="V98" s="856"/>
      <c r="W98" s="856"/>
      <c r="X98" s="856"/>
      <c r="Y98" s="856"/>
      <c r="Z98" s="856"/>
      <c r="AA98" s="856"/>
      <c r="AB98" s="856"/>
      <c r="AC98" s="856"/>
      <c r="AD98" s="856"/>
      <c r="AE98" s="856"/>
      <c r="AF98" s="856"/>
      <c r="AG98" s="856"/>
      <c r="AH98" s="856"/>
      <c r="AI98" s="856"/>
      <c r="AJ98" s="856"/>
      <c r="AK98" s="857"/>
      <c r="AL98" s="146"/>
      <c r="AM98" s="251"/>
      <c r="AN98" s="204"/>
      <c r="AO98" s="204"/>
      <c r="AP98" s="204"/>
      <c r="AQ98" s="204"/>
      <c r="AR98" s="204"/>
      <c r="AS98" s="204"/>
      <c r="AT98" s="204"/>
      <c r="AU98" s="204"/>
      <c r="AV98" s="204"/>
      <c r="AW98" s="204"/>
      <c r="AX98" s="204"/>
      <c r="AY98" s="204"/>
      <c r="AZ98" s="204"/>
      <c r="BA98" s="204"/>
    </row>
    <row r="99" spans="1:53" ht="33" customHeight="1" thickBot="1">
      <c r="A99" s="141"/>
      <c r="B99" s="910"/>
      <c r="C99" s="836"/>
      <c r="D99" s="841"/>
      <c r="E99" s="842"/>
      <c r="F99" s="842"/>
      <c r="G99" s="842"/>
      <c r="H99" s="853"/>
      <c r="I99" s="855"/>
      <c r="J99" s="858" t="s">
        <v>2308</v>
      </c>
      <c r="K99" s="859"/>
      <c r="L99" s="859"/>
      <c r="M99" s="859"/>
      <c r="N99" s="859"/>
      <c r="O99" s="859"/>
      <c r="P99" s="859"/>
      <c r="Q99" s="859"/>
      <c r="R99" s="859"/>
      <c r="S99" s="859"/>
      <c r="T99" s="859"/>
      <c r="U99" s="859"/>
      <c r="V99" s="859"/>
      <c r="W99" s="859"/>
      <c r="X99" s="859"/>
      <c r="Y99" s="859"/>
      <c r="Z99" s="859"/>
      <c r="AA99" s="859"/>
      <c r="AB99" s="859"/>
      <c r="AC99" s="859"/>
      <c r="AD99" s="859"/>
      <c r="AE99" s="859"/>
      <c r="AF99" s="859"/>
      <c r="AG99" s="859"/>
      <c r="AH99" s="859"/>
      <c r="AI99" s="859"/>
      <c r="AJ99" s="859"/>
      <c r="AK99" s="860"/>
      <c r="AL99" s="146"/>
      <c r="AM99" s="576" t="s">
        <v>2272</v>
      </c>
      <c r="AN99" s="577"/>
      <c r="AO99" s="577"/>
      <c r="AP99" s="577"/>
      <c r="AQ99" s="577"/>
      <c r="AR99" s="577"/>
      <c r="AS99" s="577"/>
      <c r="AT99" s="577"/>
      <c r="AU99" s="577"/>
      <c r="AV99" s="577"/>
      <c r="AW99" s="577"/>
      <c r="AX99" s="577"/>
      <c r="AY99" s="577"/>
      <c r="AZ99" s="577"/>
      <c r="BA99" s="578"/>
    </row>
    <row r="100" spans="1:53" ht="16.5" customHeight="1">
      <c r="A100" s="141"/>
      <c r="B100" s="294"/>
      <c r="C100" s="295" t="s">
        <v>1970</v>
      </c>
      <c r="D100" s="280" t="s">
        <v>1981</v>
      </c>
      <c r="E100" s="296"/>
      <c r="F100" s="296"/>
      <c r="G100" s="296"/>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97"/>
      <c r="AL100" s="286"/>
      <c r="AM100" s="251"/>
      <c r="AN100" s="204"/>
      <c r="AO100" s="204"/>
      <c r="AP100" s="204"/>
      <c r="AQ100" s="204"/>
      <c r="AR100" s="204"/>
      <c r="AS100" s="204"/>
      <c r="AT100" s="204"/>
      <c r="AU100" s="204"/>
      <c r="AV100" s="204"/>
      <c r="AW100" s="204"/>
      <c r="AX100" s="204"/>
      <c r="AY100" s="204"/>
      <c r="AZ100" s="204"/>
      <c r="BA100" s="204"/>
    </row>
    <row r="101" spans="1:53" ht="11.25" customHeight="1" thickBot="1">
      <c r="A101" s="141"/>
      <c r="B101" s="160"/>
      <c r="C101" s="160"/>
      <c r="D101" s="160"/>
      <c r="E101" s="160"/>
      <c r="F101" s="160"/>
      <c r="G101" s="160"/>
      <c r="H101" s="160"/>
      <c r="I101" s="160"/>
      <c r="J101" s="160"/>
      <c r="K101" s="160"/>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46"/>
      <c r="AM101" s="251"/>
      <c r="AN101" s="204"/>
      <c r="AO101" s="204"/>
      <c r="AP101" s="204"/>
      <c r="AQ101" s="204"/>
      <c r="AR101" s="204"/>
      <c r="AS101" s="204"/>
      <c r="AT101" s="204"/>
      <c r="AU101" s="204"/>
      <c r="AV101" s="204"/>
      <c r="AW101" s="204"/>
      <c r="AX101" s="204"/>
      <c r="AY101" s="204"/>
      <c r="AZ101" s="204"/>
      <c r="BA101" s="204"/>
    </row>
    <row r="102" spans="1:53" ht="18.75" customHeight="1" thickBot="1">
      <c r="A102" s="141"/>
      <c r="B102" s="213" t="s">
        <v>2044</v>
      </c>
      <c r="C102" s="213"/>
      <c r="D102" s="213"/>
      <c r="E102" s="213"/>
      <c r="F102" s="213"/>
      <c r="G102" s="213"/>
      <c r="H102" s="213"/>
      <c r="I102" s="213"/>
      <c r="J102" s="213"/>
      <c r="K102" s="213"/>
      <c r="L102" s="213"/>
      <c r="M102" s="796"/>
      <c r="N102" s="797"/>
      <c r="O102" s="800" t="s">
        <v>2043</v>
      </c>
      <c r="P102" s="800"/>
      <c r="Q102" s="800"/>
      <c r="R102" s="800"/>
      <c r="S102" s="800"/>
      <c r="T102" s="800"/>
      <c r="U102" s="800"/>
      <c r="V102" s="800"/>
      <c r="W102" s="800"/>
      <c r="X102" s="800"/>
      <c r="Y102" s="800"/>
      <c r="Z102" s="800"/>
      <c r="AA102" s="800"/>
      <c r="AB102" s="800"/>
      <c r="AC102" s="800"/>
      <c r="AD102" s="800"/>
      <c r="AE102" s="800"/>
      <c r="AF102" s="800"/>
      <c r="AG102" s="800"/>
      <c r="AH102" s="800"/>
      <c r="AI102" s="800"/>
      <c r="AJ102" s="800"/>
      <c r="AK102" s="801"/>
      <c r="AL102" s="146"/>
      <c r="AM102" s="139" t="b">
        <v>0</v>
      </c>
      <c r="AN102" s="204"/>
      <c r="AO102" s="204"/>
      <c r="AP102" s="204"/>
      <c r="AQ102" s="204"/>
      <c r="AR102" s="204"/>
      <c r="AS102" s="204"/>
      <c r="AT102" s="204"/>
      <c r="AU102" s="204"/>
      <c r="AV102" s="204"/>
      <c r="AW102" s="204"/>
      <c r="AX102" s="204"/>
      <c r="AY102" s="204"/>
      <c r="AZ102" s="204"/>
      <c r="BA102" s="204"/>
    </row>
    <row r="103" spans="1:53" ht="3.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6"/>
      <c r="AM103" s="298"/>
      <c r="AN103" s="204"/>
      <c r="AO103" s="204"/>
      <c r="AP103" s="204"/>
      <c r="AQ103" s="204"/>
      <c r="AR103" s="204"/>
      <c r="AS103" s="204"/>
      <c r="AT103" s="204"/>
      <c r="AU103" s="204"/>
      <c r="AV103" s="204"/>
      <c r="AW103" s="204"/>
      <c r="AX103" s="204"/>
      <c r="AY103" s="204"/>
      <c r="AZ103" s="204"/>
      <c r="BA103" s="204"/>
    </row>
    <row r="104" spans="1:53" ht="19.5" customHeight="1">
      <c r="A104" s="141"/>
      <c r="B104" s="299" t="s">
        <v>2045</v>
      </c>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146"/>
      <c r="AM104" s="251"/>
      <c r="AN104" s="204"/>
      <c r="AO104" s="204"/>
      <c r="AP104" s="204"/>
      <c r="AQ104" s="204"/>
      <c r="AR104" s="204"/>
      <c r="AS104" s="204"/>
      <c r="AT104" s="204"/>
      <c r="AU104" s="204"/>
      <c r="AV104" s="204"/>
      <c r="AW104" s="204"/>
      <c r="AX104" s="204"/>
      <c r="AY104" s="204"/>
      <c r="AZ104" s="204"/>
      <c r="BA104" s="204"/>
    </row>
    <row r="105" spans="1:53" ht="15.75" customHeight="1" thickBot="1">
      <c r="A105" s="141"/>
      <c r="B105" s="301" t="s">
        <v>1982</v>
      </c>
      <c r="C105" s="302"/>
      <c r="D105" s="303"/>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245" t="str">
        <f>IF(AND('別紙様式3-2（４・５月）'!AE6="処遇加算Ⅰなし",'別紙様式3-3（６月以降分）'!AD5="旧処遇加算Ⅰ相当なし"),"記入不要","要記入")</f>
        <v>要記入</v>
      </c>
      <c r="AN105" s="204"/>
      <c r="AO105" s="204"/>
      <c r="AP105" s="204"/>
      <c r="AQ105" s="204"/>
      <c r="AR105" s="204"/>
      <c r="AS105" s="204"/>
      <c r="AT105" s="204"/>
      <c r="AU105" s="204"/>
      <c r="AV105" s="204"/>
      <c r="AW105" s="204"/>
      <c r="AX105" s="204"/>
      <c r="AY105" s="204"/>
      <c r="AZ105" s="204"/>
      <c r="BA105" s="204"/>
    </row>
    <row r="106" spans="1:53" ht="18" customHeight="1" thickBot="1">
      <c r="A106" s="141"/>
      <c r="B106" s="796"/>
      <c r="C106" s="797"/>
      <c r="D106" s="833" t="s">
        <v>1975</v>
      </c>
      <c r="E106" s="833"/>
      <c r="F106" s="833"/>
      <c r="G106" s="833"/>
      <c r="H106" s="833"/>
      <c r="I106" s="833"/>
      <c r="J106" s="833"/>
      <c r="K106" s="833"/>
      <c r="L106" s="833"/>
      <c r="M106" s="833"/>
      <c r="N106" s="833"/>
      <c r="O106" s="833"/>
      <c r="P106" s="833"/>
      <c r="Q106" s="834"/>
      <c r="R106" s="304" t="s">
        <v>98</v>
      </c>
      <c r="S106" s="176" t="str">
        <f>IF(AM102=TRUE,"",IF(AM105="記入不要","",IF(AND(AM106=TRUE,OR(AN106=TRUE,AO106=TRUE,AP106=TRUE)),"○","×")))</f>
        <v>○</v>
      </c>
      <c r="T106" s="305"/>
      <c r="U106" s="306"/>
      <c r="V106" s="302"/>
      <c r="W106" s="302"/>
      <c r="X106" s="302"/>
      <c r="Y106" s="302"/>
      <c r="Z106" s="302"/>
      <c r="AA106" s="302"/>
      <c r="AB106" s="302"/>
      <c r="AC106" s="302"/>
      <c r="AD106" s="302"/>
      <c r="AE106" s="302"/>
      <c r="AF106" s="302"/>
      <c r="AG106" s="302"/>
      <c r="AH106" s="302"/>
      <c r="AI106" s="302"/>
      <c r="AJ106" s="302"/>
      <c r="AK106" s="302"/>
      <c r="AL106" s="302"/>
      <c r="AM106" s="139" t="b">
        <v>1</v>
      </c>
      <c r="AN106" s="139" t="b">
        <v>0</v>
      </c>
      <c r="AO106" s="139" t="b">
        <v>1</v>
      </c>
      <c r="AP106" s="139" t="b">
        <v>0</v>
      </c>
      <c r="AQ106" s="204"/>
      <c r="AR106" s="204"/>
      <c r="AS106" s="204"/>
      <c r="AT106" s="204"/>
      <c r="AU106" s="204"/>
      <c r="AV106" s="204"/>
      <c r="AW106" s="204"/>
      <c r="AX106" s="204"/>
      <c r="AY106" s="204"/>
      <c r="AZ106" s="204"/>
      <c r="BA106" s="204"/>
    </row>
    <row r="107" spans="1:53" ht="27.75" customHeight="1" thickBot="1">
      <c r="A107" s="141"/>
      <c r="B107" s="269" t="s">
        <v>1968</v>
      </c>
      <c r="C107" s="938" t="s">
        <v>1983</v>
      </c>
      <c r="D107" s="645"/>
      <c r="E107" s="645"/>
      <c r="F107" s="645"/>
      <c r="G107" s="645"/>
      <c r="H107" s="645"/>
      <c r="I107" s="645"/>
      <c r="J107" s="645"/>
      <c r="K107" s="645"/>
      <c r="L107" s="645"/>
      <c r="M107" s="645"/>
      <c r="N107" s="645"/>
      <c r="O107" s="645"/>
      <c r="P107" s="645"/>
      <c r="Q107" s="645"/>
      <c r="R107" s="645"/>
      <c r="S107" s="648"/>
      <c r="T107" s="645"/>
      <c r="U107" s="645"/>
      <c r="V107" s="645"/>
      <c r="W107" s="645"/>
      <c r="X107" s="645"/>
      <c r="Y107" s="645"/>
      <c r="Z107" s="645"/>
      <c r="AA107" s="645"/>
      <c r="AB107" s="645"/>
      <c r="AC107" s="645"/>
      <c r="AD107" s="645"/>
      <c r="AE107" s="645"/>
      <c r="AF107" s="645"/>
      <c r="AG107" s="645"/>
      <c r="AH107" s="645"/>
      <c r="AI107" s="645"/>
      <c r="AJ107" s="645"/>
      <c r="AK107" s="939"/>
      <c r="AL107" s="146"/>
      <c r="AM107" s="251"/>
      <c r="AN107" s="204"/>
      <c r="AO107" s="204"/>
      <c r="AP107" s="204"/>
      <c r="AQ107" s="204"/>
      <c r="AR107" s="204"/>
      <c r="AS107" s="204"/>
      <c r="AT107" s="204"/>
      <c r="AU107" s="204"/>
      <c r="AV107" s="204"/>
      <c r="AW107" s="204"/>
      <c r="AX107" s="204"/>
      <c r="AY107" s="204"/>
      <c r="AZ107" s="204"/>
      <c r="BA107" s="204"/>
    </row>
    <row r="108" spans="1:53" ht="27" customHeight="1">
      <c r="A108" s="141"/>
      <c r="B108" s="835"/>
      <c r="C108" s="837" t="s">
        <v>1984</v>
      </c>
      <c r="D108" s="838"/>
      <c r="E108" s="838"/>
      <c r="F108" s="838"/>
      <c r="G108" s="307"/>
      <c r="H108" s="308" t="s">
        <v>16</v>
      </c>
      <c r="I108" s="940" t="s">
        <v>1985</v>
      </c>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2"/>
      <c r="AL108" s="146"/>
      <c r="AM108" s="251"/>
      <c r="AN108" s="204"/>
      <c r="AO108" s="204"/>
      <c r="AP108" s="204"/>
      <c r="AQ108" s="204"/>
      <c r="AR108" s="204"/>
      <c r="AS108" s="204"/>
      <c r="AT108" s="204"/>
      <c r="AU108" s="204"/>
      <c r="AV108" s="204"/>
      <c r="AW108" s="204"/>
      <c r="AX108" s="204"/>
      <c r="AY108" s="204"/>
      <c r="AZ108" s="204"/>
      <c r="BA108" s="204"/>
    </row>
    <row r="109" spans="1:53" ht="37.5" customHeight="1">
      <c r="A109" s="141"/>
      <c r="B109" s="835"/>
      <c r="C109" s="839"/>
      <c r="D109" s="840"/>
      <c r="E109" s="840"/>
      <c r="F109" s="840"/>
      <c r="G109" s="309"/>
      <c r="H109" s="310" t="s">
        <v>17</v>
      </c>
      <c r="I109" s="943" t="s">
        <v>1986</v>
      </c>
      <c r="J109" s="944"/>
      <c r="K109" s="944"/>
      <c r="L109" s="944"/>
      <c r="M109" s="944"/>
      <c r="N109" s="944"/>
      <c r="O109" s="944"/>
      <c r="P109" s="944"/>
      <c r="Q109" s="944"/>
      <c r="R109" s="944"/>
      <c r="S109" s="944"/>
      <c r="T109" s="944"/>
      <c r="U109" s="944"/>
      <c r="V109" s="944"/>
      <c r="W109" s="944"/>
      <c r="X109" s="944"/>
      <c r="Y109" s="944"/>
      <c r="Z109" s="944"/>
      <c r="AA109" s="944"/>
      <c r="AB109" s="944"/>
      <c r="AC109" s="944"/>
      <c r="AD109" s="944"/>
      <c r="AE109" s="944"/>
      <c r="AF109" s="944"/>
      <c r="AG109" s="944"/>
      <c r="AH109" s="944"/>
      <c r="AI109" s="944"/>
      <c r="AJ109" s="944"/>
      <c r="AK109" s="945"/>
      <c r="AL109" s="146"/>
      <c r="AM109" s="251"/>
      <c r="AN109" s="204"/>
      <c r="AO109" s="204"/>
      <c r="AP109" s="204"/>
      <c r="AQ109" s="204"/>
      <c r="AR109" s="204"/>
      <c r="AS109" s="204"/>
      <c r="AT109" s="204"/>
      <c r="AU109" s="204"/>
      <c r="AV109" s="204"/>
      <c r="AW109" s="204"/>
      <c r="AX109" s="204"/>
      <c r="AY109" s="204"/>
      <c r="AZ109" s="204"/>
      <c r="BA109" s="204"/>
    </row>
    <row r="110" spans="1:53" ht="36" customHeight="1" thickBot="1">
      <c r="A110" s="141"/>
      <c r="B110" s="836"/>
      <c r="C110" s="841"/>
      <c r="D110" s="842"/>
      <c r="E110" s="842"/>
      <c r="F110" s="842"/>
      <c r="G110" s="311"/>
      <c r="H110" s="312" t="s">
        <v>1987</v>
      </c>
      <c r="I110" s="946" t="s">
        <v>1988</v>
      </c>
      <c r="J110" s="947"/>
      <c r="K110" s="947"/>
      <c r="L110" s="947"/>
      <c r="M110" s="947"/>
      <c r="N110" s="947"/>
      <c r="O110" s="947"/>
      <c r="P110" s="947"/>
      <c r="Q110" s="947"/>
      <c r="R110" s="947"/>
      <c r="S110" s="947"/>
      <c r="T110" s="947"/>
      <c r="U110" s="947"/>
      <c r="V110" s="947"/>
      <c r="W110" s="947"/>
      <c r="X110" s="947"/>
      <c r="Y110" s="947"/>
      <c r="Z110" s="947"/>
      <c r="AA110" s="947"/>
      <c r="AB110" s="947"/>
      <c r="AC110" s="947"/>
      <c r="AD110" s="947"/>
      <c r="AE110" s="947"/>
      <c r="AF110" s="947"/>
      <c r="AG110" s="947"/>
      <c r="AH110" s="947"/>
      <c r="AI110" s="947"/>
      <c r="AJ110" s="947"/>
      <c r="AK110" s="948"/>
      <c r="AL110" s="146"/>
      <c r="AM110" s="251"/>
      <c r="AN110" s="204"/>
      <c r="AO110" s="204"/>
      <c r="AP110" s="204"/>
      <c r="AQ110" s="204"/>
      <c r="AR110" s="204"/>
      <c r="AS110" s="204"/>
      <c r="AT110" s="204"/>
      <c r="AU110" s="204"/>
      <c r="AV110" s="204"/>
      <c r="AW110" s="204"/>
      <c r="AX110" s="204"/>
      <c r="AY110" s="204"/>
      <c r="AZ110" s="204"/>
      <c r="BA110" s="204"/>
    </row>
    <row r="111" spans="1:53" ht="21" customHeight="1">
      <c r="A111" s="141"/>
      <c r="B111" s="313" t="s">
        <v>1970</v>
      </c>
      <c r="C111" s="912" t="s">
        <v>1981</v>
      </c>
      <c r="D111" s="913"/>
      <c r="E111" s="913"/>
      <c r="F111" s="913"/>
      <c r="G111" s="913"/>
      <c r="H111" s="913"/>
      <c r="I111" s="913"/>
      <c r="J111" s="913"/>
      <c r="K111" s="913"/>
      <c r="L111" s="913"/>
      <c r="M111" s="913"/>
      <c r="N111" s="913"/>
      <c r="O111" s="913"/>
      <c r="P111" s="913"/>
      <c r="Q111" s="913"/>
      <c r="R111" s="913"/>
      <c r="S111" s="913"/>
      <c r="T111" s="913"/>
      <c r="U111" s="913"/>
      <c r="V111" s="913"/>
      <c r="W111" s="913"/>
      <c r="X111" s="913"/>
      <c r="Y111" s="913"/>
      <c r="Z111" s="913"/>
      <c r="AA111" s="913"/>
      <c r="AB111" s="913"/>
      <c r="AC111" s="913"/>
      <c r="AD111" s="913"/>
      <c r="AE111" s="913"/>
      <c r="AF111" s="913"/>
      <c r="AG111" s="913"/>
      <c r="AH111" s="913"/>
      <c r="AI111" s="913"/>
      <c r="AJ111" s="913"/>
      <c r="AK111" s="914"/>
      <c r="AL111" s="286"/>
      <c r="AM111" s="251"/>
      <c r="AN111" s="204"/>
      <c r="AO111" s="204"/>
      <c r="AP111" s="204"/>
      <c r="AQ111" s="204"/>
      <c r="AR111" s="204"/>
      <c r="AS111" s="204"/>
      <c r="AT111" s="204"/>
      <c r="AU111" s="204"/>
      <c r="AV111" s="204"/>
      <c r="AW111" s="204"/>
      <c r="AX111" s="204"/>
      <c r="AY111" s="204"/>
      <c r="AZ111" s="204"/>
      <c r="BA111" s="204"/>
    </row>
    <row r="112" spans="1:53" ht="18" customHeight="1">
      <c r="A112" s="141"/>
      <c r="B112" s="257"/>
      <c r="C112" s="257"/>
      <c r="D112" s="257"/>
      <c r="E112" s="257"/>
      <c r="F112" s="257"/>
      <c r="G112" s="257"/>
      <c r="H112" s="257"/>
      <c r="I112" s="257"/>
      <c r="J112" s="257"/>
      <c r="K112" s="257"/>
      <c r="L112" s="257"/>
      <c r="M112" s="257"/>
      <c r="N112" s="257"/>
      <c r="O112" s="257"/>
      <c r="P112" s="257"/>
      <c r="Q112" s="257"/>
      <c r="R112" s="257"/>
      <c r="S112" s="257"/>
      <c r="T112" s="257"/>
      <c r="U112" s="258"/>
      <c r="V112" s="122"/>
      <c r="W112" s="122"/>
      <c r="X112" s="122"/>
      <c r="Y112" s="123"/>
      <c r="Z112" s="124"/>
      <c r="AA112" s="123"/>
      <c r="AB112" s="235"/>
      <c r="AC112" s="236"/>
      <c r="AD112" s="237"/>
      <c r="AE112" s="237"/>
      <c r="AF112" s="230"/>
      <c r="AG112" s="215"/>
      <c r="AH112" s="259"/>
      <c r="AI112" s="256"/>
      <c r="AJ112" s="231"/>
      <c r="AK112" s="231"/>
      <c r="AL112" s="231"/>
      <c r="AM112" s="251"/>
      <c r="AN112" s="204"/>
      <c r="AO112" s="204"/>
      <c r="AP112" s="204"/>
      <c r="AQ112" s="204"/>
      <c r="AR112" s="204"/>
      <c r="AS112" s="204"/>
      <c r="AT112" s="204"/>
      <c r="AU112" s="204"/>
      <c r="AV112" s="204"/>
      <c r="AW112" s="204"/>
      <c r="AX112" s="204"/>
      <c r="AY112" s="204"/>
      <c r="AZ112" s="204"/>
      <c r="BA112" s="204"/>
    </row>
    <row r="113" spans="1:53" s="147" customFormat="1" ht="21.75" customHeight="1">
      <c r="A113" s="146"/>
      <c r="B113" s="689" t="s">
        <v>2055</v>
      </c>
      <c r="C113" s="689"/>
      <c r="D113" s="689"/>
      <c r="E113" s="689"/>
      <c r="F113" s="689"/>
      <c r="G113" s="689"/>
      <c r="H113" s="689"/>
      <c r="I113" s="689"/>
      <c r="J113" s="689"/>
      <c r="K113" s="689"/>
      <c r="L113" s="689"/>
      <c r="M113" s="689"/>
      <c r="N113" s="689"/>
      <c r="O113" s="689"/>
      <c r="P113" s="689"/>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146"/>
      <c r="AM113" s="314"/>
      <c r="AN113" s="205"/>
      <c r="AO113" s="205"/>
      <c r="AP113" s="205"/>
      <c r="AQ113" s="205"/>
      <c r="AR113" s="205"/>
      <c r="AS113" s="205"/>
      <c r="AT113" s="205"/>
      <c r="AU113" s="205"/>
      <c r="AV113" s="205"/>
      <c r="AW113" s="205"/>
      <c r="AX113" s="205"/>
      <c r="AY113" s="205"/>
      <c r="AZ113" s="205"/>
      <c r="BA113" s="205"/>
    </row>
    <row r="114" spans="1:53" s="147" customFormat="1" ht="15.75" customHeight="1">
      <c r="A114" s="146"/>
      <c r="B114" s="299" t="s">
        <v>2046</v>
      </c>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146"/>
      <c r="AM114" s="314"/>
      <c r="AN114" s="205"/>
      <c r="AO114" s="205"/>
      <c r="AP114" s="205"/>
      <c r="AQ114" s="205"/>
      <c r="AR114" s="205"/>
      <c r="AS114" s="205"/>
      <c r="AT114" s="205"/>
      <c r="AU114" s="205"/>
      <c r="AV114" s="205"/>
      <c r="AW114" s="205"/>
      <c r="AX114" s="205"/>
      <c r="AY114" s="205"/>
      <c r="AZ114" s="205"/>
      <c r="BA114" s="205"/>
    </row>
    <row r="115" spans="1:53" ht="20.25" customHeight="1" thickBot="1">
      <c r="A115" s="141"/>
      <c r="B115" s="315" t="s">
        <v>182</v>
      </c>
      <c r="C115" s="141"/>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316"/>
      <c r="AI115" s="192"/>
      <c r="AJ115" s="192"/>
      <c r="AK115" s="192"/>
      <c r="AL115" s="141"/>
      <c r="AN115" s="204"/>
      <c r="AO115" s="204"/>
      <c r="AP115" s="204"/>
      <c r="AQ115" s="204"/>
      <c r="AR115" s="204"/>
      <c r="AS115" s="204"/>
      <c r="AT115" s="204"/>
      <c r="AU115" s="204"/>
      <c r="AV115" s="204"/>
      <c r="AW115" s="204"/>
      <c r="AX115" s="204"/>
      <c r="AY115" s="204"/>
      <c r="AZ115" s="214"/>
      <c r="BA115" s="204"/>
    </row>
    <row r="116" spans="1:53" ht="27.75" customHeight="1" thickBot="1">
      <c r="A116" s="141"/>
      <c r="B116" s="915" t="s">
        <v>2015</v>
      </c>
      <c r="C116" s="811"/>
      <c r="D116" s="811"/>
      <c r="E116" s="811"/>
      <c r="F116" s="811"/>
      <c r="G116" s="811"/>
      <c r="H116" s="811"/>
      <c r="I116" s="811"/>
      <c r="J116" s="811"/>
      <c r="K116" s="811"/>
      <c r="L116" s="811"/>
      <c r="M116" s="811"/>
      <c r="N116" s="811"/>
      <c r="O116" s="811"/>
      <c r="P116" s="811"/>
      <c r="Q116" s="812"/>
      <c r="R116" s="317" t="s">
        <v>188</v>
      </c>
      <c r="S116" s="318" t="str">
        <f>'別紙様式3-2（４・５月）'!W8</f>
        <v>○</v>
      </c>
      <c r="T116" s="865" t="s">
        <v>2018</v>
      </c>
      <c r="U116" s="865"/>
      <c r="V116" s="865"/>
      <c r="W116" s="865"/>
      <c r="X116" s="865"/>
      <c r="Y116" s="865"/>
      <c r="Z116" s="865"/>
      <c r="AA116" s="865"/>
      <c r="AB116" s="865"/>
      <c r="AC116" s="865"/>
      <c r="AD116" s="865"/>
      <c r="AE116" s="865"/>
      <c r="AF116" s="866"/>
      <c r="AG116" s="192"/>
      <c r="AH116" s="192"/>
      <c r="AI116" s="192"/>
      <c r="AJ116" s="192"/>
      <c r="AK116" s="141"/>
      <c r="AL116" s="141"/>
      <c r="AM116" s="319" t="str">
        <f>IF(COUNTIF(S116:S118,"×")&gt;=1,"×","")</f>
        <v/>
      </c>
      <c r="AN116" s="204"/>
      <c r="AO116" s="204"/>
      <c r="AP116" s="204"/>
      <c r="AQ116" s="204"/>
      <c r="AR116" s="204"/>
      <c r="AS116" s="204"/>
      <c r="AT116" s="204"/>
      <c r="AU116" s="204"/>
      <c r="AV116" s="204"/>
      <c r="AW116" s="204"/>
      <c r="AX116" s="204"/>
      <c r="AY116" s="214"/>
      <c r="AZ116" s="204"/>
      <c r="BA116" s="204"/>
    </row>
    <row r="117" spans="1:53" ht="27.75" customHeight="1" thickBot="1">
      <c r="A117" s="141"/>
      <c r="B117" s="861" t="s">
        <v>2069</v>
      </c>
      <c r="C117" s="862"/>
      <c r="D117" s="862"/>
      <c r="E117" s="862"/>
      <c r="F117" s="862"/>
      <c r="G117" s="862"/>
      <c r="H117" s="862"/>
      <c r="I117" s="862"/>
      <c r="J117" s="862"/>
      <c r="K117" s="862"/>
      <c r="L117" s="862"/>
      <c r="M117" s="862"/>
      <c r="N117" s="862"/>
      <c r="O117" s="862"/>
      <c r="P117" s="862"/>
      <c r="Q117" s="863"/>
      <c r="R117" s="317" t="s">
        <v>188</v>
      </c>
      <c r="S117" s="320" t="str">
        <f>'別紙様式3-3（６月以降分）'!Z5</f>
        <v>○</v>
      </c>
      <c r="T117" s="864" t="s">
        <v>2254</v>
      </c>
      <c r="U117" s="865"/>
      <c r="V117" s="865"/>
      <c r="W117" s="865"/>
      <c r="X117" s="865"/>
      <c r="Y117" s="865"/>
      <c r="Z117" s="865"/>
      <c r="AA117" s="865"/>
      <c r="AB117" s="865"/>
      <c r="AC117" s="865"/>
      <c r="AD117" s="865"/>
      <c r="AE117" s="865"/>
      <c r="AF117" s="866"/>
      <c r="AG117" s="192"/>
      <c r="AH117" s="192"/>
      <c r="AI117" s="192"/>
      <c r="AJ117" s="192"/>
      <c r="AK117" s="141"/>
      <c r="AL117" s="141"/>
      <c r="AM117" s="204"/>
      <c r="AN117" s="204"/>
      <c r="AO117" s="204"/>
      <c r="AP117" s="204"/>
      <c r="AQ117" s="204"/>
      <c r="AR117" s="204"/>
      <c r="AS117" s="204"/>
      <c r="AT117" s="204"/>
      <c r="AU117" s="204"/>
      <c r="AV117" s="204"/>
      <c r="AW117" s="204"/>
      <c r="AX117" s="204"/>
      <c r="AY117" s="214"/>
      <c r="AZ117" s="204"/>
      <c r="BA117" s="204"/>
    </row>
    <row r="118" spans="1:53" ht="27.75" customHeight="1" thickBot="1">
      <c r="A118" s="141"/>
      <c r="B118" s="861" t="s">
        <v>2255</v>
      </c>
      <c r="C118" s="862"/>
      <c r="D118" s="862"/>
      <c r="E118" s="862"/>
      <c r="F118" s="862"/>
      <c r="G118" s="862"/>
      <c r="H118" s="862"/>
      <c r="I118" s="862"/>
      <c r="J118" s="862"/>
      <c r="K118" s="862"/>
      <c r="L118" s="862"/>
      <c r="M118" s="862"/>
      <c r="N118" s="862"/>
      <c r="O118" s="862"/>
      <c r="P118" s="862"/>
      <c r="Q118" s="863"/>
      <c r="R118" s="317" t="s">
        <v>188</v>
      </c>
      <c r="S118" s="321" t="str">
        <f>'別紙様式3-3（６月以降分）'!Z7</f>
        <v>○</v>
      </c>
      <c r="T118" s="864" t="s">
        <v>2254</v>
      </c>
      <c r="U118" s="865"/>
      <c r="V118" s="865"/>
      <c r="W118" s="865"/>
      <c r="X118" s="865"/>
      <c r="Y118" s="865"/>
      <c r="Z118" s="865"/>
      <c r="AA118" s="865"/>
      <c r="AB118" s="865"/>
      <c r="AC118" s="865"/>
      <c r="AD118" s="865"/>
      <c r="AE118" s="865"/>
      <c r="AF118" s="866"/>
      <c r="AG118" s="192"/>
      <c r="AH118" s="192"/>
      <c r="AI118" s="192"/>
      <c r="AJ118" s="192"/>
      <c r="AK118" s="141"/>
      <c r="AL118" s="141"/>
      <c r="AM118" s="204"/>
      <c r="AN118" s="204"/>
      <c r="AO118" s="204"/>
      <c r="AP118" s="204"/>
      <c r="AQ118" s="204"/>
      <c r="AR118" s="204"/>
      <c r="AS118" s="204"/>
      <c r="AT118" s="214"/>
      <c r="AU118" s="214"/>
      <c r="AV118" s="214"/>
      <c r="AW118" s="214"/>
      <c r="AX118" s="214"/>
      <c r="AY118" s="204"/>
      <c r="AZ118" s="204"/>
      <c r="BA118" s="204"/>
    </row>
    <row r="119" spans="1:53" ht="6" customHeight="1" thickBot="1">
      <c r="A119" s="141"/>
      <c r="B119" s="268"/>
      <c r="C119" s="141"/>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41"/>
      <c r="AL119" s="141"/>
      <c r="AM119" s="322"/>
      <c r="AN119" s="204"/>
      <c r="AO119" s="204"/>
      <c r="AP119" s="204"/>
      <c r="AQ119" s="204"/>
      <c r="AR119" s="204"/>
      <c r="AS119" s="204"/>
      <c r="AT119" s="204"/>
      <c r="AU119" s="204"/>
      <c r="AV119" s="204"/>
      <c r="AW119" s="204"/>
      <c r="AX119" s="204"/>
      <c r="AY119" s="204"/>
      <c r="AZ119" s="204"/>
      <c r="BA119" s="214"/>
    </row>
    <row r="120" spans="1:53" ht="14.25" thickBot="1">
      <c r="A120" s="141"/>
      <c r="B120" s="268" t="s">
        <v>2016</v>
      </c>
      <c r="C120" s="141"/>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323" t="str">
        <f>IF(AM116="","",IF(AM116="○","",IF(OR(AM122=TRUE,AM123=TRUE,AM124=TRUE,AND(AM125=TRUE,F125&lt;&gt;"")),"○","×")))</f>
        <v/>
      </c>
      <c r="AL120" s="141"/>
      <c r="AM120" s="576" t="s">
        <v>2311</v>
      </c>
      <c r="AN120" s="574"/>
      <c r="AO120" s="574"/>
      <c r="AP120" s="574"/>
      <c r="AQ120" s="574"/>
      <c r="AR120" s="574"/>
      <c r="AS120" s="574"/>
      <c r="AT120" s="574"/>
      <c r="AU120" s="574"/>
      <c r="AV120" s="574"/>
      <c r="AW120" s="574"/>
      <c r="AX120" s="574"/>
      <c r="AY120" s="574"/>
      <c r="AZ120" s="574"/>
      <c r="BA120" s="575"/>
    </row>
    <row r="121" spans="1:53" s="147" customFormat="1" ht="18" customHeight="1">
      <c r="A121" s="146"/>
      <c r="B121" s="324" t="s">
        <v>2019</v>
      </c>
      <c r="C121" s="325"/>
      <c r="D121" s="326"/>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8"/>
      <c r="AL121" s="146"/>
      <c r="AM121" s="205"/>
      <c r="AN121" s="239"/>
      <c r="AO121" s="329"/>
      <c r="AP121" s="329"/>
      <c r="AQ121" s="329"/>
      <c r="AR121" s="329"/>
      <c r="AS121" s="330"/>
      <c r="AT121" s="205"/>
      <c r="AU121" s="205"/>
      <c r="AV121" s="205"/>
      <c r="AW121" s="205"/>
      <c r="AX121" s="205"/>
      <c r="AY121" s="206"/>
      <c r="AZ121" s="205"/>
      <c r="BA121" s="205"/>
    </row>
    <row r="122" spans="1:53" s="147" customFormat="1" ht="16.5" customHeight="1">
      <c r="A122" s="146"/>
      <c r="B122" s="331"/>
      <c r="C122" s="332"/>
      <c r="D122" s="333" t="s">
        <v>183</v>
      </c>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5"/>
      <c r="AJ122" s="335"/>
      <c r="AK122" s="336"/>
      <c r="AL122" s="146"/>
      <c r="AM122" s="139" t="b">
        <v>0</v>
      </c>
      <c r="AN122" s="239"/>
      <c r="AO122" s="329"/>
      <c r="AP122" s="329"/>
      <c r="AQ122" s="329"/>
      <c r="AR122" s="329"/>
      <c r="AS122" s="330"/>
      <c r="AT122" s="205"/>
      <c r="AU122" s="205"/>
      <c r="AV122" s="205"/>
      <c r="AW122" s="205"/>
      <c r="AX122" s="205"/>
      <c r="AY122" s="206"/>
      <c r="AZ122" s="205"/>
      <c r="BA122" s="205"/>
    </row>
    <row r="123" spans="1:53" s="147" customFormat="1" ht="16.5" customHeight="1">
      <c r="A123" s="146"/>
      <c r="B123" s="331"/>
      <c r="C123" s="337"/>
      <c r="D123" s="333" t="s">
        <v>184</v>
      </c>
      <c r="E123" s="338"/>
      <c r="F123" s="338"/>
      <c r="G123" s="338"/>
      <c r="H123" s="338"/>
      <c r="I123" s="338"/>
      <c r="J123" s="338"/>
      <c r="K123" s="338"/>
      <c r="L123" s="338"/>
      <c r="M123" s="338"/>
      <c r="N123" s="338"/>
      <c r="O123" s="338"/>
      <c r="P123" s="338"/>
      <c r="Q123" s="338"/>
      <c r="R123" s="338"/>
      <c r="S123" s="338"/>
      <c r="T123" s="334"/>
      <c r="U123" s="334"/>
      <c r="V123" s="334"/>
      <c r="W123" s="334"/>
      <c r="X123" s="334"/>
      <c r="Y123" s="334"/>
      <c r="Z123" s="334"/>
      <c r="AA123" s="334"/>
      <c r="AB123" s="334"/>
      <c r="AC123" s="334"/>
      <c r="AD123" s="334"/>
      <c r="AE123" s="334"/>
      <c r="AF123" s="334"/>
      <c r="AG123" s="334"/>
      <c r="AH123" s="334"/>
      <c r="AI123" s="335"/>
      <c r="AJ123" s="335"/>
      <c r="AK123" s="336"/>
      <c r="AL123" s="146"/>
      <c r="AM123" s="139" t="b">
        <v>0</v>
      </c>
      <c r="AN123" s="239"/>
      <c r="AO123" s="329"/>
      <c r="AP123" s="329"/>
      <c r="AQ123" s="329"/>
      <c r="AR123" s="329"/>
      <c r="AS123" s="330"/>
      <c r="AT123" s="205"/>
      <c r="AU123" s="205"/>
      <c r="AV123" s="205"/>
      <c r="AW123" s="205"/>
      <c r="AX123" s="205"/>
      <c r="AY123" s="206"/>
      <c r="AZ123" s="205"/>
      <c r="BA123" s="205"/>
    </row>
    <row r="124" spans="1:53" s="147" customFormat="1" ht="25.5" customHeight="1" thickBot="1">
      <c r="A124" s="146"/>
      <c r="B124" s="331"/>
      <c r="C124" s="337"/>
      <c r="D124" s="917" t="s">
        <v>185</v>
      </c>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7"/>
      <c r="AA124" s="917"/>
      <c r="AB124" s="917"/>
      <c r="AC124" s="917"/>
      <c r="AD124" s="917"/>
      <c r="AE124" s="917"/>
      <c r="AF124" s="917"/>
      <c r="AG124" s="917"/>
      <c r="AH124" s="917"/>
      <c r="AI124" s="917"/>
      <c r="AJ124" s="339"/>
      <c r="AK124" s="336"/>
      <c r="AL124" s="340"/>
      <c r="AM124" s="139" t="b">
        <v>0</v>
      </c>
      <c r="AN124" s="329"/>
      <c r="AO124" s="329"/>
      <c r="AP124" s="330"/>
      <c r="AQ124" s="205"/>
      <c r="AR124" s="206"/>
      <c r="AS124" s="205"/>
      <c r="AT124" s="205"/>
      <c r="AU124" s="205"/>
      <c r="AV124" s="205"/>
      <c r="AW124" s="205"/>
      <c r="AX124" s="205"/>
      <c r="AY124" s="205"/>
      <c r="AZ124" s="205"/>
      <c r="BA124" s="205"/>
    </row>
    <row r="125" spans="1:53" s="147" customFormat="1" ht="18" customHeight="1" thickBot="1">
      <c r="A125" s="146"/>
      <c r="B125" s="341"/>
      <c r="C125" s="342"/>
      <c r="D125" s="343" t="s">
        <v>186</v>
      </c>
      <c r="E125" s="344"/>
      <c r="F125" s="911"/>
      <c r="G125" s="911"/>
      <c r="H125" s="911"/>
      <c r="I125" s="911"/>
      <c r="J125" s="911"/>
      <c r="K125" s="911"/>
      <c r="L125" s="911"/>
      <c r="M125" s="911"/>
      <c r="N125" s="911"/>
      <c r="O125" s="911"/>
      <c r="P125" s="911"/>
      <c r="Q125" s="911"/>
      <c r="R125" s="911"/>
      <c r="S125" s="911"/>
      <c r="T125" s="911"/>
      <c r="U125" s="911"/>
      <c r="V125" s="911"/>
      <c r="W125" s="911"/>
      <c r="X125" s="911"/>
      <c r="Y125" s="911"/>
      <c r="Z125" s="911"/>
      <c r="AA125" s="911"/>
      <c r="AB125" s="911"/>
      <c r="AC125" s="911"/>
      <c r="AD125" s="911"/>
      <c r="AE125" s="911"/>
      <c r="AF125" s="911"/>
      <c r="AG125" s="911"/>
      <c r="AH125" s="911"/>
      <c r="AI125" s="911"/>
      <c r="AJ125" s="911"/>
      <c r="AK125" s="345" t="s">
        <v>19</v>
      </c>
      <c r="AL125" s="146"/>
      <c r="AM125" s="139" t="b">
        <v>0</v>
      </c>
      <c r="AN125" s="921" t="s">
        <v>2309</v>
      </c>
      <c r="AO125" s="922"/>
      <c r="AP125" s="922"/>
      <c r="AQ125" s="922"/>
      <c r="AR125" s="922"/>
      <c r="AS125" s="922"/>
      <c r="AT125" s="922"/>
      <c r="AU125" s="922"/>
      <c r="AV125" s="922"/>
      <c r="AW125" s="922"/>
      <c r="AX125" s="922"/>
      <c r="AY125" s="922"/>
      <c r="AZ125" s="922"/>
      <c r="BA125" s="923"/>
    </row>
    <row r="126" spans="1:53" ht="9.75" customHeight="1">
      <c r="A126" s="141"/>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141"/>
      <c r="AM126" s="204"/>
      <c r="AN126" s="204"/>
      <c r="AO126" s="204"/>
      <c r="AP126" s="204"/>
      <c r="AQ126" s="204"/>
      <c r="AR126" s="204"/>
      <c r="AS126" s="204"/>
      <c r="AT126" s="204"/>
      <c r="AU126" s="204"/>
      <c r="AV126" s="204"/>
      <c r="AW126" s="204"/>
      <c r="AX126" s="204"/>
      <c r="AY126" s="204"/>
      <c r="AZ126" s="204"/>
      <c r="BA126" s="204"/>
    </row>
    <row r="127" spans="1:53" ht="19.5" customHeight="1" thickBot="1">
      <c r="A127" s="141"/>
      <c r="B127" s="347" t="s">
        <v>2011</v>
      </c>
      <c r="C127" s="348"/>
      <c r="D127" s="348"/>
      <c r="E127" s="348"/>
      <c r="F127" s="348"/>
      <c r="G127" s="348"/>
      <c r="H127" s="348"/>
      <c r="I127" s="348"/>
      <c r="J127" s="348"/>
      <c r="K127" s="348"/>
      <c r="L127" s="348"/>
      <c r="M127" s="348"/>
      <c r="N127" s="348"/>
      <c r="O127" s="348"/>
      <c r="P127" s="348"/>
      <c r="Q127" s="348"/>
      <c r="R127" s="265"/>
      <c r="S127" s="265"/>
      <c r="T127" s="265"/>
      <c r="U127" s="265"/>
      <c r="V127" s="265"/>
      <c r="W127" s="265"/>
      <c r="X127" s="265"/>
      <c r="Y127" s="265"/>
      <c r="Z127" s="265"/>
      <c r="AA127" s="265"/>
      <c r="AB127" s="265"/>
      <c r="AC127" s="265"/>
      <c r="AD127" s="265"/>
      <c r="AE127" s="265"/>
      <c r="AF127" s="265"/>
      <c r="AG127" s="265"/>
      <c r="AH127" s="265"/>
      <c r="AI127" s="265"/>
      <c r="AJ127" s="349"/>
      <c r="AK127" s="265"/>
      <c r="AL127" s="141"/>
      <c r="AM127" s="204"/>
      <c r="AN127" s="204"/>
      <c r="AO127" s="204"/>
      <c r="AP127" s="204"/>
      <c r="AQ127" s="204"/>
      <c r="AR127" s="204"/>
      <c r="AS127" s="204"/>
      <c r="AT127" s="214"/>
      <c r="AU127" s="214"/>
      <c r="AV127" s="214"/>
      <c r="AW127" s="214"/>
      <c r="AX127" s="214"/>
      <c r="AY127" s="204"/>
      <c r="AZ127" s="204"/>
      <c r="BA127" s="204"/>
    </row>
    <row r="128" spans="1:53" ht="14.25" thickBot="1">
      <c r="A128" s="141"/>
      <c r="B128" s="350" t="s">
        <v>2074</v>
      </c>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843" t="str">
        <f>IF(AND('別紙様式3-2（４・５月）'!AE7="特定加算なし",'別紙様式3-3（６月以降分）'!AG5="旧特定加算相当なし"),"該当","")</f>
        <v/>
      </c>
      <c r="AJ128" s="844"/>
      <c r="AK128" s="845"/>
      <c r="AL128" s="141"/>
      <c r="AM128" s="204"/>
      <c r="AN128" s="204"/>
      <c r="AO128" s="204"/>
      <c r="AP128" s="204"/>
      <c r="AQ128" s="204"/>
      <c r="AR128" s="204"/>
      <c r="AS128" s="204"/>
      <c r="AT128" s="214"/>
      <c r="AU128" s="214"/>
      <c r="AV128" s="214"/>
      <c r="AW128" s="214"/>
      <c r="AX128" s="214"/>
      <c r="AY128" s="204"/>
      <c r="AZ128" s="204"/>
      <c r="BA128" s="204"/>
    </row>
    <row r="129" spans="1:54" ht="27" customHeight="1">
      <c r="A129" s="141"/>
      <c r="B129" s="351" t="s">
        <v>188</v>
      </c>
      <c r="C129" s="869" t="s">
        <v>2020</v>
      </c>
      <c r="D129" s="869"/>
      <c r="E129" s="869"/>
      <c r="F129" s="869"/>
      <c r="G129" s="869"/>
      <c r="H129" s="869"/>
      <c r="I129" s="869"/>
      <c r="J129" s="869"/>
      <c r="K129" s="869"/>
      <c r="L129" s="869"/>
      <c r="M129" s="869"/>
      <c r="N129" s="869"/>
      <c r="O129" s="869"/>
      <c r="P129" s="869"/>
      <c r="Q129" s="869"/>
      <c r="R129" s="869"/>
      <c r="S129" s="869"/>
      <c r="T129" s="869"/>
      <c r="U129" s="869"/>
      <c r="V129" s="869"/>
      <c r="W129" s="869"/>
      <c r="X129" s="869"/>
      <c r="Y129" s="869"/>
      <c r="Z129" s="869"/>
      <c r="AA129" s="869"/>
      <c r="AB129" s="869"/>
      <c r="AC129" s="869"/>
      <c r="AD129" s="869"/>
      <c r="AE129" s="869"/>
      <c r="AF129" s="869"/>
      <c r="AG129" s="869"/>
      <c r="AH129" s="869"/>
      <c r="AI129" s="869"/>
      <c r="AJ129" s="869"/>
      <c r="AK129" s="869"/>
      <c r="AL129" s="141"/>
      <c r="AM129" s="204"/>
      <c r="AN129" s="204"/>
      <c r="AO129" s="204"/>
      <c r="AP129" s="204"/>
      <c r="AQ129" s="204"/>
      <c r="AR129" s="204"/>
      <c r="AS129" s="204"/>
      <c r="AT129" s="214"/>
      <c r="AU129" s="214"/>
      <c r="AV129" s="214"/>
      <c r="AW129" s="214"/>
      <c r="AX129" s="214"/>
      <c r="AY129" s="204"/>
      <c r="AZ129" s="204"/>
      <c r="BA129" s="204"/>
    </row>
    <row r="130" spans="1:54" ht="3.75" customHeight="1" thickBot="1">
      <c r="A130" s="141"/>
      <c r="B130" s="249"/>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41"/>
      <c r="AT130" s="153"/>
      <c r="AU130" s="153"/>
      <c r="AV130" s="153"/>
      <c r="AW130" s="153"/>
      <c r="AX130" s="153"/>
    </row>
    <row r="131" spans="1:54" ht="14.25" thickBot="1">
      <c r="A131" s="141"/>
      <c r="B131" s="350" t="s">
        <v>2075</v>
      </c>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843" t="str">
        <f>IF(OR('別紙様式3-2（４・５月）'!AE7="特定加算あり",'別紙様式3-3（６月以降分）'!AG5="旧特定加算相当あり"),"該当","")</f>
        <v>該当</v>
      </c>
      <c r="AJ131" s="844"/>
      <c r="AK131" s="845"/>
      <c r="AL131" s="141"/>
      <c r="AT131" s="153"/>
      <c r="AU131" s="153"/>
      <c r="AV131" s="153"/>
      <c r="AW131" s="153"/>
      <c r="AX131" s="153"/>
    </row>
    <row r="132" spans="1:54" ht="38.25" customHeight="1">
      <c r="A132" s="141"/>
      <c r="B132" s="249" t="s">
        <v>188</v>
      </c>
      <c r="C132" s="717" t="s">
        <v>2076</v>
      </c>
      <c r="D132" s="717"/>
      <c r="E132" s="717"/>
      <c r="F132" s="717"/>
      <c r="G132" s="717"/>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141"/>
      <c r="AT132" s="153"/>
      <c r="AU132" s="153"/>
      <c r="AV132" s="153"/>
      <c r="AW132" s="153"/>
      <c r="AX132" s="153"/>
    </row>
    <row r="133" spans="1:54" ht="7.5" customHeight="1" thickBot="1">
      <c r="A133" s="141"/>
      <c r="B133" s="352"/>
      <c r="C133" s="352"/>
      <c r="D133" s="352"/>
      <c r="E133" s="352"/>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354"/>
      <c r="AT133" s="153"/>
      <c r="AU133" s="153"/>
      <c r="AV133" s="153"/>
      <c r="AW133" s="153"/>
      <c r="AX133" s="153"/>
    </row>
    <row r="134" spans="1:54" ht="15" customHeight="1" thickBot="1">
      <c r="A134" s="141"/>
      <c r="B134" s="893" t="s">
        <v>85</v>
      </c>
      <c r="C134" s="894"/>
      <c r="D134" s="894"/>
      <c r="E134" s="895"/>
      <c r="F134" s="654" t="s">
        <v>54</v>
      </c>
      <c r="G134" s="655"/>
      <c r="H134" s="655"/>
      <c r="I134" s="655"/>
      <c r="J134" s="655"/>
      <c r="K134" s="655"/>
      <c r="L134" s="655"/>
      <c r="M134" s="655"/>
      <c r="N134" s="655"/>
      <c r="O134" s="655"/>
      <c r="P134" s="655"/>
      <c r="Q134" s="655"/>
      <c r="R134" s="655"/>
      <c r="S134" s="655"/>
      <c r="T134" s="655"/>
      <c r="U134" s="655"/>
      <c r="V134" s="655"/>
      <c r="W134" s="655"/>
      <c r="X134" s="655"/>
      <c r="Y134" s="655"/>
      <c r="Z134" s="655"/>
      <c r="AA134" s="655"/>
      <c r="AB134" s="655"/>
      <c r="AC134" s="655"/>
      <c r="AD134" s="655"/>
      <c r="AE134" s="655"/>
      <c r="AF134" s="655"/>
      <c r="AG134" s="655"/>
      <c r="AH134" s="655"/>
      <c r="AI134" s="655"/>
      <c r="AJ134" s="655"/>
      <c r="AK134" s="355" t="str">
        <f>IF(AI131="該当",IF(AND(COUNTIF(AM135:AM138,TRUE)&gt;=1,COUNTIF(AM139:AM142,TRUE)&gt;=1,COUNTIF(AM143:AM146,TRUE)&gt;=1,COUNTIF(AM147:AM150,TRUE)&gt;=1,COUNTIF(AM151:AM154,TRUE)&gt;=1,COUNTIF(AM155:AM158,TRUE)&gt;=1),"○","×"),IF(COUNTIF(AM135:AM158,TRUE)&gt;=1,"○","×"))</f>
        <v>○</v>
      </c>
      <c r="AL134" s="354"/>
      <c r="AM134" s="513" t="s">
        <v>2274</v>
      </c>
      <c r="AN134" s="576" t="s">
        <v>2273</v>
      </c>
      <c r="AO134" s="577"/>
      <c r="AP134" s="577"/>
      <c r="AQ134" s="577"/>
      <c r="AR134" s="577"/>
      <c r="AS134" s="577"/>
      <c r="AT134" s="577"/>
      <c r="AU134" s="577"/>
      <c r="AV134" s="577"/>
      <c r="AW134" s="577"/>
      <c r="AX134" s="577"/>
      <c r="AY134" s="577"/>
      <c r="AZ134" s="577"/>
      <c r="BA134" s="578"/>
      <c r="BB134" s="147"/>
    </row>
    <row r="135" spans="1:54" s="356" customFormat="1" ht="14.25" customHeight="1" thickBot="1">
      <c r="A135" s="354"/>
      <c r="B135" s="644" t="s">
        <v>55</v>
      </c>
      <c r="C135" s="645"/>
      <c r="D135" s="645"/>
      <c r="E135" s="646"/>
      <c r="F135" s="307"/>
      <c r="G135" s="656" t="s">
        <v>56</v>
      </c>
      <c r="H135" s="656"/>
      <c r="I135" s="656"/>
      <c r="J135" s="656"/>
      <c r="K135" s="656"/>
      <c r="L135" s="656"/>
      <c r="M135" s="656"/>
      <c r="N135" s="656"/>
      <c r="O135" s="656"/>
      <c r="P135" s="656"/>
      <c r="Q135" s="656"/>
      <c r="R135" s="656"/>
      <c r="S135" s="656"/>
      <c r="T135" s="656"/>
      <c r="U135" s="656"/>
      <c r="V135" s="656"/>
      <c r="W135" s="656"/>
      <c r="X135" s="656"/>
      <c r="Y135" s="656"/>
      <c r="Z135" s="656"/>
      <c r="AA135" s="656"/>
      <c r="AB135" s="656"/>
      <c r="AC135" s="656"/>
      <c r="AD135" s="656"/>
      <c r="AE135" s="656"/>
      <c r="AF135" s="656"/>
      <c r="AG135" s="656"/>
      <c r="AH135" s="656"/>
      <c r="AI135" s="656"/>
      <c r="AJ135" s="656"/>
      <c r="AK135" s="657"/>
      <c r="AL135" s="354"/>
      <c r="AM135" s="140" t="b">
        <v>0</v>
      </c>
      <c r="AN135" s="147"/>
      <c r="AO135" s="147"/>
      <c r="AP135" s="147"/>
      <c r="AQ135" s="147"/>
      <c r="AR135" s="147"/>
      <c r="AS135" s="147"/>
      <c r="AT135" s="147"/>
      <c r="AU135" s="147"/>
      <c r="AV135" s="147"/>
      <c r="AW135" s="147"/>
      <c r="AX135" s="147"/>
      <c r="AY135" s="147"/>
      <c r="AZ135" s="147"/>
      <c r="BA135" s="147"/>
      <c r="BB135" s="147"/>
    </row>
    <row r="136" spans="1:54" s="356" customFormat="1" ht="13.5" customHeight="1">
      <c r="A136" s="354"/>
      <c r="B136" s="647"/>
      <c r="C136" s="648"/>
      <c r="D136" s="648"/>
      <c r="E136" s="649"/>
      <c r="F136" s="357"/>
      <c r="G136" s="653" t="s">
        <v>57</v>
      </c>
      <c r="H136" s="653"/>
      <c r="I136" s="653"/>
      <c r="J136" s="653"/>
      <c r="K136" s="653"/>
      <c r="L136" s="653"/>
      <c r="M136" s="653"/>
      <c r="N136" s="653"/>
      <c r="O136" s="653"/>
      <c r="P136" s="653"/>
      <c r="Q136" s="653"/>
      <c r="R136" s="653"/>
      <c r="S136" s="653"/>
      <c r="T136" s="653"/>
      <c r="U136" s="653"/>
      <c r="V136" s="653"/>
      <c r="W136" s="653"/>
      <c r="X136" s="653"/>
      <c r="Y136" s="653"/>
      <c r="Z136" s="653"/>
      <c r="AA136" s="653"/>
      <c r="AB136" s="653"/>
      <c r="AC136" s="653"/>
      <c r="AD136" s="653"/>
      <c r="AE136" s="653"/>
      <c r="AF136" s="653"/>
      <c r="AG136" s="653"/>
      <c r="AH136" s="653"/>
      <c r="AI136" s="653"/>
      <c r="AJ136" s="653"/>
      <c r="AK136" s="358"/>
      <c r="AL136" s="146"/>
      <c r="AM136" s="140" t="b">
        <v>0</v>
      </c>
      <c r="AN136" s="579" t="s">
        <v>2275</v>
      </c>
      <c r="AO136" s="580"/>
      <c r="AP136" s="580"/>
      <c r="AQ136" s="580"/>
      <c r="AR136" s="580"/>
      <c r="AS136" s="580"/>
      <c r="AT136" s="580"/>
      <c r="AU136" s="580"/>
      <c r="AV136" s="580"/>
      <c r="AW136" s="580"/>
      <c r="AX136" s="580"/>
      <c r="AY136" s="580"/>
      <c r="AZ136" s="580"/>
      <c r="BA136" s="581"/>
      <c r="BB136" s="147"/>
    </row>
    <row r="137" spans="1:54" s="356" customFormat="1" ht="13.5" customHeight="1" thickBot="1">
      <c r="A137" s="354"/>
      <c r="B137" s="647"/>
      <c r="C137" s="648"/>
      <c r="D137" s="648"/>
      <c r="E137" s="649"/>
      <c r="F137" s="357"/>
      <c r="G137" s="653" t="s">
        <v>58</v>
      </c>
      <c r="H137" s="653"/>
      <c r="I137" s="653"/>
      <c r="J137" s="653"/>
      <c r="K137" s="653"/>
      <c r="L137" s="653"/>
      <c r="M137" s="653"/>
      <c r="N137" s="653"/>
      <c r="O137" s="653"/>
      <c r="P137" s="653"/>
      <c r="Q137" s="653"/>
      <c r="R137" s="653"/>
      <c r="S137" s="653"/>
      <c r="T137" s="653"/>
      <c r="U137" s="653"/>
      <c r="V137" s="653"/>
      <c r="W137" s="653"/>
      <c r="X137" s="653"/>
      <c r="Y137" s="653"/>
      <c r="Z137" s="653"/>
      <c r="AA137" s="653"/>
      <c r="AB137" s="653"/>
      <c r="AC137" s="653"/>
      <c r="AD137" s="653"/>
      <c r="AE137" s="653"/>
      <c r="AF137" s="653"/>
      <c r="AG137" s="653"/>
      <c r="AH137" s="653"/>
      <c r="AI137" s="653"/>
      <c r="AJ137" s="653"/>
      <c r="AK137" s="358"/>
      <c r="AL137" s="146"/>
      <c r="AM137" s="140" t="b">
        <v>1</v>
      </c>
      <c r="AN137" s="582"/>
      <c r="AO137" s="583"/>
      <c r="AP137" s="583"/>
      <c r="AQ137" s="583"/>
      <c r="AR137" s="583"/>
      <c r="AS137" s="583"/>
      <c r="AT137" s="583"/>
      <c r="AU137" s="583"/>
      <c r="AV137" s="583"/>
      <c r="AW137" s="583"/>
      <c r="AX137" s="583"/>
      <c r="AY137" s="583"/>
      <c r="AZ137" s="583"/>
      <c r="BA137" s="584"/>
      <c r="BB137" s="147"/>
    </row>
    <row r="138" spans="1:54" s="356" customFormat="1" ht="13.5" customHeight="1">
      <c r="A138" s="354"/>
      <c r="B138" s="650"/>
      <c r="C138" s="651"/>
      <c r="D138" s="651"/>
      <c r="E138" s="652"/>
      <c r="F138" s="309"/>
      <c r="G138" s="658" t="s">
        <v>59</v>
      </c>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359"/>
      <c r="AL138" s="146"/>
      <c r="AM138" s="140" t="b">
        <v>0</v>
      </c>
      <c r="AN138" s="147"/>
      <c r="AO138" s="147"/>
      <c r="AP138" s="147"/>
      <c r="AQ138" s="147"/>
      <c r="AR138" s="147"/>
      <c r="AS138" s="147"/>
      <c r="AT138" s="147"/>
      <c r="AU138" s="147"/>
      <c r="AV138" s="147"/>
      <c r="AW138" s="147"/>
      <c r="AX138" s="147"/>
      <c r="AY138" s="147"/>
      <c r="AZ138" s="147"/>
      <c r="BA138" s="147"/>
      <c r="BB138" s="147"/>
    </row>
    <row r="139" spans="1:54" s="356" customFormat="1" ht="24.75" customHeight="1" thickBot="1">
      <c r="A139" s="354"/>
      <c r="B139" s="644" t="s">
        <v>60</v>
      </c>
      <c r="C139" s="645"/>
      <c r="D139" s="645"/>
      <c r="E139" s="646"/>
      <c r="F139" s="360"/>
      <c r="G139" s="870" t="s">
        <v>61</v>
      </c>
      <c r="H139" s="870"/>
      <c r="I139" s="870"/>
      <c r="J139" s="870"/>
      <c r="K139" s="870"/>
      <c r="L139" s="870"/>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0"/>
      <c r="AJ139" s="870"/>
      <c r="AK139" s="871"/>
      <c r="AL139" s="146"/>
      <c r="AM139" s="140" t="b">
        <v>0</v>
      </c>
      <c r="AN139" s="147"/>
      <c r="AO139" s="147"/>
      <c r="AP139" s="147"/>
      <c r="AQ139" s="147"/>
      <c r="AR139" s="147"/>
      <c r="AS139" s="147"/>
      <c r="AT139" s="147"/>
      <c r="AU139" s="147"/>
      <c r="AV139" s="147"/>
      <c r="AW139" s="147"/>
      <c r="AX139" s="147"/>
      <c r="AY139" s="147"/>
      <c r="AZ139" s="147"/>
      <c r="BA139" s="147"/>
      <c r="BB139" s="147"/>
    </row>
    <row r="140" spans="1:54" s="147" customFormat="1" ht="13.5" customHeight="1">
      <c r="A140" s="146"/>
      <c r="B140" s="647"/>
      <c r="C140" s="648"/>
      <c r="D140" s="648"/>
      <c r="E140" s="649"/>
      <c r="F140" s="357"/>
      <c r="G140" s="653" t="s">
        <v>62</v>
      </c>
      <c r="H140" s="653"/>
      <c r="I140" s="653"/>
      <c r="J140" s="653"/>
      <c r="K140" s="653"/>
      <c r="L140" s="653"/>
      <c r="M140" s="653"/>
      <c r="N140" s="653"/>
      <c r="O140" s="653"/>
      <c r="P140" s="653"/>
      <c r="Q140" s="653"/>
      <c r="R140" s="653"/>
      <c r="S140" s="653"/>
      <c r="T140" s="653"/>
      <c r="U140" s="653"/>
      <c r="V140" s="653"/>
      <c r="W140" s="653"/>
      <c r="X140" s="653"/>
      <c r="Y140" s="653"/>
      <c r="Z140" s="653"/>
      <c r="AA140" s="653"/>
      <c r="AB140" s="653"/>
      <c r="AC140" s="653"/>
      <c r="AD140" s="653"/>
      <c r="AE140" s="653"/>
      <c r="AF140" s="653"/>
      <c r="AG140" s="653"/>
      <c r="AH140" s="653"/>
      <c r="AI140" s="653"/>
      <c r="AJ140" s="653"/>
      <c r="AK140" s="361"/>
      <c r="AL140" s="146"/>
      <c r="AM140" s="140" t="b">
        <v>1</v>
      </c>
      <c r="AN140" s="579" t="s">
        <v>2275</v>
      </c>
      <c r="AO140" s="580"/>
      <c r="AP140" s="580"/>
      <c r="AQ140" s="580"/>
      <c r="AR140" s="580"/>
      <c r="AS140" s="580"/>
      <c r="AT140" s="580"/>
      <c r="AU140" s="580"/>
      <c r="AV140" s="580"/>
      <c r="AW140" s="580"/>
      <c r="AX140" s="580"/>
      <c r="AY140" s="580"/>
      <c r="AZ140" s="580"/>
      <c r="BA140" s="581"/>
    </row>
    <row r="141" spans="1:54" s="147" customFormat="1" ht="13.5" customHeight="1" thickBot="1">
      <c r="A141" s="146"/>
      <c r="B141" s="647"/>
      <c r="C141" s="648"/>
      <c r="D141" s="648"/>
      <c r="E141" s="649"/>
      <c r="F141" s="357"/>
      <c r="G141" s="653" t="s">
        <v>63</v>
      </c>
      <c r="H141" s="653"/>
      <c r="I141" s="653"/>
      <c r="J141" s="653"/>
      <c r="K141" s="653"/>
      <c r="L141" s="653"/>
      <c r="M141" s="653"/>
      <c r="N141" s="653"/>
      <c r="O141" s="653"/>
      <c r="P141" s="653"/>
      <c r="Q141" s="653"/>
      <c r="R141" s="653"/>
      <c r="S141" s="653"/>
      <c r="T141" s="653"/>
      <c r="U141" s="653"/>
      <c r="V141" s="653"/>
      <c r="W141" s="653"/>
      <c r="X141" s="653"/>
      <c r="Y141" s="653"/>
      <c r="Z141" s="653"/>
      <c r="AA141" s="653"/>
      <c r="AB141" s="653"/>
      <c r="AC141" s="653"/>
      <c r="AD141" s="653"/>
      <c r="AE141" s="653"/>
      <c r="AF141" s="653"/>
      <c r="AG141" s="653"/>
      <c r="AH141" s="653"/>
      <c r="AI141" s="653"/>
      <c r="AJ141" s="653"/>
      <c r="AK141" s="358"/>
      <c r="AL141" s="146"/>
      <c r="AM141" s="140" t="b">
        <v>0</v>
      </c>
      <c r="AN141" s="582"/>
      <c r="AO141" s="583"/>
      <c r="AP141" s="583"/>
      <c r="AQ141" s="583"/>
      <c r="AR141" s="583"/>
      <c r="AS141" s="583"/>
      <c r="AT141" s="583"/>
      <c r="AU141" s="583"/>
      <c r="AV141" s="583"/>
      <c r="AW141" s="583"/>
      <c r="AX141" s="583"/>
      <c r="AY141" s="583"/>
      <c r="AZ141" s="583"/>
      <c r="BA141" s="584"/>
    </row>
    <row r="142" spans="1:54" s="147" customFormat="1" ht="15.75" customHeight="1">
      <c r="A142" s="146"/>
      <c r="B142" s="650"/>
      <c r="C142" s="651"/>
      <c r="D142" s="651"/>
      <c r="E142" s="652"/>
      <c r="F142" s="362"/>
      <c r="G142" s="642" t="s">
        <v>64</v>
      </c>
      <c r="H142" s="642"/>
      <c r="I142" s="642"/>
      <c r="J142" s="642"/>
      <c r="K142" s="642"/>
      <c r="L142" s="642"/>
      <c r="M142" s="642"/>
      <c r="N142" s="642"/>
      <c r="O142" s="642"/>
      <c r="P142" s="642"/>
      <c r="Q142" s="642"/>
      <c r="R142" s="642"/>
      <c r="S142" s="642"/>
      <c r="T142" s="642"/>
      <c r="U142" s="642"/>
      <c r="V142" s="642"/>
      <c r="W142" s="642"/>
      <c r="X142" s="642"/>
      <c r="Y142" s="642"/>
      <c r="Z142" s="642"/>
      <c r="AA142" s="642"/>
      <c r="AB142" s="642"/>
      <c r="AC142" s="642"/>
      <c r="AD142" s="642"/>
      <c r="AE142" s="642"/>
      <c r="AF142" s="642"/>
      <c r="AG142" s="642"/>
      <c r="AH142" s="642"/>
      <c r="AI142" s="642"/>
      <c r="AJ142" s="642"/>
      <c r="AK142" s="643"/>
      <c r="AL142" s="146"/>
      <c r="AM142" s="140" t="b">
        <v>0</v>
      </c>
    </row>
    <row r="143" spans="1:54" s="147" customFormat="1" ht="13.5" customHeight="1" thickBot="1">
      <c r="A143" s="146"/>
      <c r="B143" s="644" t="s">
        <v>65</v>
      </c>
      <c r="C143" s="645"/>
      <c r="D143" s="645"/>
      <c r="E143" s="646"/>
      <c r="F143" s="363"/>
      <c r="G143" s="916" t="s">
        <v>66</v>
      </c>
      <c r="H143" s="916"/>
      <c r="I143" s="916"/>
      <c r="J143" s="916"/>
      <c r="K143" s="916"/>
      <c r="L143" s="916"/>
      <c r="M143" s="916"/>
      <c r="N143" s="916"/>
      <c r="O143" s="916"/>
      <c r="P143" s="916"/>
      <c r="Q143" s="916"/>
      <c r="R143" s="916"/>
      <c r="S143" s="916"/>
      <c r="T143" s="916"/>
      <c r="U143" s="916"/>
      <c r="V143" s="916"/>
      <c r="W143" s="916"/>
      <c r="X143" s="916"/>
      <c r="Y143" s="916"/>
      <c r="Z143" s="916"/>
      <c r="AA143" s="916"/>
      <c r="AB143" s="916"/>
      <c r="AC143" s="916"/>
      <c r="AD143" s="916"/>
      <c r="AE143" s="916"/>
      <c r="AF143" s="916"/>
      <c r="AG143" s="916"/>
      <c r="AH143" s="916"/>
      <c r="AI143" s="916"/>
      <c r="AJ143" s="916"/>
      <c r="AK143" s="361"/>
      <c r="AL143" s="146"/>
      <c r="AM143" s="140" t="b">
        <v>0</v>
      </c>
    </row>
    <row r="144" spans="1:54" s="147" customFormat="1" ht="22.5" customHeight="1">
      <c r="A144" s="146"/>
      <c r="B144" s="647"/>
      <c r="C144" s="648"/>
      <c r="D144" s="648"/>
      <c r="E144" s="649"/>
      <c r="F144" s="357"/>
      <c r="G144" s="697" t="s">
        <v>67</v>
      </c>
      <c r="H144" s="697"/>
      <c r="I144" s="697"/>
      <c r="J144" s="697"/>
      <c r="K144" s="697"/>
      <c r="L144" s="697"/>
      <c r="M144" s="697"/>
      <c r="N144" s="697"/>
      <c r="O144" s="697"/>
      <c r="P144" s="697"/>
      <c r="Q144" s="697"/>
      <c r="R144" s="697"/>
      <c r="S144" s="697"/>
      <c r="T144" s="697"/>
      <c r="U144" s="697"/>
      <c r="V144" s="697"/>
      <c r="W144" s="697"/>
      <c r="X144" s="697"/>
      <c r="Y144" s="697"/>
      <c r="Z144" s="697"/>
      <c r="AA144" s="697"/>
      <c r="AB144" s="697"/>
      <c r="AC144" s="697"/>
      <c r="AD144" s="697"/>
      <c r="AE144" s="697"/>
      <c r="AF144" s="697"/>
      <c r="AG144" s="697"/>
      <c r="AH144" s="697"/>
      <c r="AI144" s="697"/>
      <c r="AJ144" s="697"/>
      <c r="AK144" s="698"/>
      <c r="AL144" s="146"/>
      <c r="AM144" s="140" t="b">
        <v>0</v>
      </c>
      <c r="AN144" s="579" t="s">
        <v>2275</v>
      </c>
      <c r="AO144" s="580"/>
      <c r="AP144" s="580"/>
      <c r="AQ144" s="580"/>
      <c r="AR144" s="580"/>
      <c r="AS144" s="580"/>
      <c r="AT144" s="580"/>
      <c r="AU144" s="580"/>
      <c r="AV144" s="580"/>
      <c r="AW144" s="580"/>
      <c r="AX144" s="580"/>
      <c r="AY144" s="580"/>
      <c r="AZ144" s="580"/>
      <c r="BA144" s="581"/>
    </row>
    <row r="145" spans="1:54" s="147" customFormat="1" ht="13.5" customHeight="1" thickBot="1">
      <c r="A145" s="146"/>
      <c r="B145" s="647"/>
      <c r="C145" s="648"/>
      <c r="D145" s="648"/>
      <c r="E145" s="649"/>
      <c r="F145" s="357"/>
      <c r="G145" s="653" t="s">
        <v>68</v>
      </c>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3"/>
      <c r="AD145" s="653"/>
      <c r="AE145" s="653"/>
      <c r="AF145" s="653"/>
      <c r="AG145" s="653"/>
      <c r="AH145" s="653"/>
      <c r="AI145" s="653"/>
      <c r="AJ145" s="653"/>
      <c r="AK145" s="358"/>
      <c r="AL145" s="146"/>
      <c r="AM145" s="140" t="b">
        <v>0</v>
      </c>
      <c r="AN145" s="582"/>
      <c r="AO145" s="583"/>
      <c r="AP145" s="583"/>
      <c r="AQ145" s="583"/>
      <c r="AR145" s="583"/>
      <c r="AS145" s="583"/>
      <c r="AT145" s="583"/>
      <c r="AU145" s="583"/>
      <c r="AV145" s="583"/>
      <c r="AW145" s="583"/>
      <c r="AX145" s="583"/>
      <c r="AY145" s="583"/>
      <c r="AZ145" s="583"/>
      <c r="BA145" s="584"/>
    </row>
    <row r="146" spans="1:54" s="147" customFormat="1" ht="13.5" customHeight="1">
      <c r="A146" s="146"/>
      <c r="B146" s="650"/>
      <c r="C146" s="651"/>
      <c r="D146" s="651"/>
      <c r="E146" s="652"/>
      <c r="F146" s="309" t="b">
        <v>0</v>
      </c>
      <c r="G146" s="642" t="s">
        <v>69</v>
      </c>
      <c r="H146" s="642"/>
      <c r="I146" s="642"/>
      <c r="J146" s="642" t="b">
        <v>0</v>
      </c>
      <c r="K146" s="642"/>
      <c r="L146" s="642"/>
      <c r="M146" s="642"/>
      <c r="N146" s="642"/>
      <c r="O146" s="642"/>
      <c r="P146" s="642" t="b">
        <v>1</v>
      </c>
      <c r="Q146" s="642"/>
      <c r="R146" s="642"/>
      <c r="S146" s="642"/>
      <c r="T146" s="642"/>
      <c r="U146" s="642"/>
      <c r="V146" s="642"/>
      <c r="W146" s="642"/>
      <c r="X146" s="642"/>
      <c r="Y146" s="642"/>
      <c r="Z146" s="642"/>
      <c r="AA146" s="642"/>
      <c r="AB146" s="642"/>
      <c r="AC146" s="642"/>
      <c r="AD146" s="642"/>
      <c r="AE146" s="642"/>
      <c r="AF146" s="642"/>
      <c r="AG146" s="642"/>
      <c r="AH146" s="642"/>
      <c r="AI146" s="642"/>
      <c r="AJ146" s="642"/>
      <c r="AK146" s="364"/>
      <c r="AL146" s="146"/>
      <c r="AM146" s="140" t="b">
        <v>1</v>
      </c>
    </row>
    <row r="147" spans="1:54" s="147" customFormat="1" ht="22.5" customHeight="1" thickBot="1">
      <c r="A147" s="146"/>
      <c r="B147" s="644" t="s">
        <v>70</v>
      </c>
      <c r="C147" s="645"/>
      <c r="D147" s="645"/>
      <c r="E147" s="646"/>
      <c r="F147" s="360"/>
      <c r="G147" s="870" t="s">
        <v>71</v>
      </c>
      <c r="H147" s="870"/>
      <c r="I147" s="870"/>
      <c r="J147" s="870"/>
      <c r="K147" s="870"/>
      <c r="L147" s="870"/>
      <c r="M147" s="870"/>
      <c r="N147" s="870"/>
      <c r="O147" s="870"/>
      <c r="P147" s="870"/>
      <c r="Q147" s="870"/>
      <c r="R147" s="870"/>
      <c r="S147" s="870"/>
      <c r="T147" s="870"/>
      <c r="U147" s="870"/>
      <c r="V147" s="870"/>
      <c r="W147" s="870"/>
      <c r="X147" s="870"/>
      <c r="Y147" s="870"/>
      <c r="Z147" s="870"/>
      <c r="AA147" s="870"/>
      <c r="AB147" s="870"/>
      <c r="AC147" s="870"/>
      <c r="AD147" s="870"/>
      <c r="AE147" s="870"/>
      <c r="AF147" s="870"/>
      <c r="AG147" s="870"/>
      <c r="AH147" s="870"/>
      <c r="AI147" s="870"/>
      <c r="AJ147" s="870"/>
      <c r="AK147" s="871"/>
      <c r="AL147" s="146"/>
      <c r="AM147" s="140" t="b">
        <v>0</v>
      </c>
    </row>
    <row r="148" spans="1:54" s="147" customFormat="1" ht="15" customHeight="1">
      <c r="A148" s="146"/>
      <c r="B148" s="647"/>
      <c r="C148" s="648"/>
      <c r="D148" s="648"/>
      <c r="E148" s="649"/>
      <c r="F148" s="357"/>
      <c r="G148" s="697" t="s">
        <v>72</v>
      </c>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697"/>
      <c r="AG148" s="697"/>
      <c r="AH148" s="697"/>
      <c r="AI148" s="697"/>
      <c r="AJ148" s="697"/>
      <c r="AK148" s="365"/>
      <c r="AL148" s="141"/>
      <c r="AM148" s="140" t="b">
        <v>0</v>
      </c>
      <c r="AN148" s="579" t="s">
        <v>2275</v>
      </c>
      <c r="AO148" s="580"/>
      <c r="AP148" s="580"/>
      <c r="AQ148" s="580"/>
      <c r="AR148" s="580"/>
      <c r="AS148" s="580"/>
      <c r="AT148" s="580"/>
      <c r="AU148" s="580"/>
      <c r="AV148" s="580"/>
      <c r="AW148" s="580"/>
      <c r="AX148" s="580"/>
      <c r="AY148" s="580"/>
      <c r="AZ148" s="580"/>
      <c r="BA148" s="581"/>
    </row>
    <row r="149" spans="1:54" s="147" customFormat="1" ht="13.5" customHeight="1" thickBot="1">
      <c r="A149" s="146"/>
      <c r="B149" s="647"/>
      <c r="C149" s="648"/>
      <c r="D149" s="648"/>
      <c r="E149" s="649"/>
      <c r="F149" s="357"/>
      <c r="G149" s="697" t="s">
        <v>73</v>
      </c>
      <c r="H149" s="697"/>
      <c r="I149" s="697"/>
      <c r="J149" s="697"/>
      <c r="K149" s="697"/>
      <c r="L149" s="697"/>
      <c r="M149" s="697"/>
      <c r="N149" s="697"/>
      <c r="O149" s="697"/>
      <c r="P149" s="697"/>
      <c r="Q149" s="697"/>
      <c r="R149" s="697"/>
      <c r="S149" s="697"/>
      <c r="T149" s="697"/>
      <c r="U149" s="697"/>
      <c r="V149" s="697"/>
      <c r="W149" s="697"/>
      <c r="X149" s="697"/>
      <c r="Y149" s="697"/>
      <c r="Z149" s="697"/>
      <c r="AA149" s="697"/>
      <c r="AB149" s="697"/>
      <c r="AC149" s="697"/>
      <c r="AD149" s="697"/>
      <c r="AE149" s="697"/>
      <c r="AF149" s="697"/>
      <c r="AG149" s="697"/>
      <c r="AH149" s="697"/>
      <c r="AI149" s="697"/>
      <c r="AJ149" s="697"/>
      <c r="AK149" s="366"/>
      <c r="AL149" s="146"/>
      <c r="AM149" s="140" t="b">
        <v>0</v>
      </c>
      <c r="AN149" s="582"/>
      <c r="AO149" s="583"/>
      <c r="AP149" s="583"/>
      <c r="AQ149" s="583"/>
      <c r="AR149" s="583"/>
      <c r="AS149" s="583"/>
      <c r="AT149" s="583"/>
      <c r="AU149" s="583"/>
      <c r="AV149" s="583"/>
      <c r="AW149" s="583"/>
      <c r="AX149" s="583"/>
      <c r="AY149" s="583"/>
      <c r="AZ149" s="583"/>
      <c r="BA149" s="584"/>
    </row>
    <row r="150" spans="1:54" s="147" customFormat="1" ht="15.75" customHeight="1">
      <c r="A150" s="146"/>
      <c r="B150" s="650"/>
      <c r="C150" s="651"/>
      <c r="D150" s="651"/>
      <c r="E150" s="652"/>
      <c r="F150" s="362"/>
      <c r="G150" s="642" t="s">
        <v>74</v>
      </c>
      <c r="H150" s="642"/>
      <c r="I150" s="642"/>
      <c r="J150" s="642"/>
      <c r="K150" s="642"/>
      <c r="L150" s="642"/>
      <c r="M150" s="642"/>
      <c r="N150" s="642"/>
      <c r="O150" s="642"/>
      <c r="P150" s="642"/>
      <c r="Q150" s="642"/>
      <c r="R150" s="642"/>
      <c r="S150" s="642"/>
      <c r="T150" s="642"/>
      <c r="U150" s="642"/>
      <c r="V150" s="642"/>
      <c r="W150" s="642"/>
      <c r="X150" s="642"/>
      <c r="Y150" s="642"/>
      <c r="Z150" s="642"/>
      <c r="AA150" s="642"/>
      <c r="AB150" s="642"/>
      <c r="AC150" s="642"/>
      <c r="AD150" s="642"/>
      <c r="AE150" s="642"/>
      <c r="AF150" s="642"/>
      <c r="AG150" s="642"/>
      <c r="AH150" s="642"/>
      <c r="AI150" s="642"/>
      <c r="AJ150" s="642"/>
      <c r="AK150" s="643"/>
      <c r="AL150" s="146"/>
      <c r="AM150" s="140" t="b">
        <v>1</v>
      </c>
    </row>
    <row r="151" spans="1:54" s="147" customFormat="1" ht="13.5" customHeight="1" thickBot="1">
      <c r="A151" s="146"/>
      <c r="B151" s="644" t="s">
        <v>75</v>
      </c>
      <c r="C151" s="645"/>
      <c r="D151" s="645"/>
      <c r="E151" s="646"/>
      <c r="F151" s="363"/>
      <c r="G151" s="870" t="s">
        <v>76</v>
      </c>
      <c r="H151" s="870"/>
      <c r="I151" s="870"/>
      <c r="J151" s="870"/>
      <c r="K151" s="870"/>
      <c r="L151" s="870"/>
      <c r="M151" s="870"/>
      <c r="N151" s="870"/>
      <c r="O151" s="870"/>
      <c r="P151" s="870"/>
      <c r="Q151" s="870"/>
      <c r="R151" s="870"/>
      <c r="S151" s="870"/>
      <c r="T151" s="870"/>
      <c r="U151" s="870"/>
      <c r="V151" s="870"/>
      <c r="W151" s="870"/>
      <c r="X151" s="870"/>
      <c r="Y151" s="870"/>
      <c r="Z151" s="870"/>
      <c r="AA151" s="870"/>
      <c r="AB151" s="870"/>
      <c r="AC151" s="870"/>
      <c r="AD151" s="870"/>
      <c r="AE151" s="870"/>
      <c r="AF151" s="870"/>
      <c r="AG151" s="870"/>
      <c r="AH151" s="870"/>
      <c r="AI151" s="870"/>
      <c r="AJ151" s="870"/>
      <c r="AK151" s="361"/>
      <c r="AL151" s="146"/>
      <c r="AM151" s="140" t="b">
        <v>1</v>
      </c>
    </row>
    <row r="152" spans="1:54" s="147" customFormat="1" ht="21" customHeight="1">
      <c r="A152" s="146"/>
      <c r="B152" s="647"/>
      <c r="C152" s="648"/>
      <c r="D152" s="648"/>
      <c r="E152" s="649"/>
      <c r="F152" s="357"/>
      <c r="G152" s="697" t="s">
        <v>77</v>
      </c>
      <c r="H152" s="697"/>
      <c r="I152" s="697"/>
      <c r="J152" s="697"/>
      <c r="K152" s="697"/>
      <c r="L152" s="697"/>
      <c r="M152" s="697"/>
      <c r="N152" s="697"/>
      <c r="O152" s="697"/>
      <c r="P152" s="697"/>
      <c r="Q152" s="697"/>
      <c r="R152" s="697"/>
      <c r="S152" s="697"/>
      <c r="T152" s="697"/>
      <c r="U152" s="697"/>
      <c r="V152" s="697"/>
      <c r="W152" s="697"/>
      <c r="X152" s="697"/>
      <c r="Y152" s="697"/>
      <c r="Z152" s="697"/>
      <c r="AA152" s="697"/>
      <c r="AB152" s="697"/>
      <c r="AC152" s="697"/>
      <c r="AD152" s="697"/>
      <c r="AE152" s="697"/>
      <c r="AF152" s="697"/>
      <c r="AG152" s="697"/>
      <c r="AH152" s="697"/>
      <c r="AI152" s="697"/>
      <c r="AJ152" s="697"/>
      <c r="AK152" s="698"/>
      <c r="AL152" s="146"/>
      <c r="AM152" s="140" t="b">
        <v>0</v>
      </c>
      <c r="AN152" s="579" t="s">
        <v>2275</v>
      </c>
      <c r="AO152" s="580"/>
      <c r="AP152" s="580"/>
      <c r="AQ152" s="580"/>
      <c r="AR152" s="580"/>
      <c r="AS152" s="580"/>
      <c r="AT152" s="580"/>
      <c r="AU152" s="580"/>
      <c r="AV152" s="580"/>
      <c r="AW152" s="580"/>
      <c r="AX152" s="580"/>
      <c r="AY152" s="580"/>
      <c r="AZ152" s="580"/>
      <c r="BA152" s="581"/>
    </row>
    <row r="153" spans="1:54" s="147" customFormat="1" ht="13.5" customHeight="1" thickBot="1">
      <c r="A153" s="146"/>
      <c r="B153" s="647"/>
      <c r="C153" s="648"/>
      <c r="D153" s="648"/>
      <c r="E153" s="649"/>
      <c r="F153" s="357"/>
      <c r="G153" s="697" t="s">
        <v>78</v>
      </c>
      <c r="H153" s="697"/>
      <c r="I153" s="697"/>
      <c r="J153" s="697"/>
      <c r="K153" s="697"/>
      <c r="L153" s="697"/>
      <c r="M153" s="697"/>
      <c r="N153" s="697"/>
      <c r="O153" s="697"/>
      <c r="P153" s="697"/>
      <c r="Q153" s="697"/>
      <c r="R153" s="697"/>
      <c r="S153" s="697"/>
      <c r="T153" s="697"/>
      <c r="U153" s="697"/>
      <c r="V153" s="697"/>
      <c r="W153" s="697"/>
      <c r="X153" s="697"/>
      <c r="Y153" s="697"/>
      <c r="Z153" s="697"/>
      <c r="AA153" s="697"/>
      <c r="AB153" s="697"/>
      <c r="AC153" s="697"/>
      <c r="AD153" s="697"/>
      <c r="AE153" s="697"/>
      <c r="AF153" s="697"/>
      <c r="AG153" s="697"/>
      <c r="AH153" s="697"/>
      <c r="AI153" s="697"/>
      <c r="AJ153" s="697"/>
      <c r="AK153" s="358"/>
      <c r="AL153" s="146"/>
      <c r="AM153" s="140" t="b">
        <v>0</v>
      </c>
      <c r="AN153" s="582"/>
      <c r="AO153" s="583"/>
      <c r="AP153" s="583"/>
      <c r="AQ153" s="583"/>
      <c r="AR153" s="583"/>
      <c r="AS153" s="583"/>
      <c r="AT153" s="583"/>
      <c r="AU153" s="583"/>
      <c r="AV153" s="583"/>
      <c r="AW153" s="583"/>
      <c r="AX153" s="583"/>
      <c r="AY153" s="583"/>
      <c r="AZ153" s="583"/>
      <c r="BA153" s="584"/>
    </row>
    <row r="154" spans="1:54" s="147" customFormat="1" ht="13.5" customHeight="1">
      <c r="A154" s="146"/>
      <c r="B154" s="650"/>
      <c r="C154" s="651"/>
      <c r="D154" s="651"/>
      <c r="E154" s="652"/>
      <c r="F154" s="362"/>
      <c r="G154" s="642" t="s">
        <v>79</v>
      </c>
      <c r="H154" s="642"/>
      <c r="I154" s="642"/>
      <c r="J154" s="642"/>
      <c r="K154" s="642"/>
      <c r="L154" s="642"/>
      <c r="M154" s="642"/>
      <c r="N154" s="642"/>
      <c r="O154" s="642"/>
      <c r="P154" s="642"/>
      <c r="Q154" s="642"/>
      <c r="R154" s="642"/>
      <c r="S154" s="642"/>
      <c r="T154" s="642"/>
      <c r="U154" s="642"/>
      <c r="V154" s="642"/>
      <c r="W154" s="642"/>
      <c r="X154" s="642"/>
      <c r="Y154" s="642"/>
      <c r="Z154" s="642"/>
      <c r="AA154" s="642"/>
      <c r="AB154" s="642"/>
      <c r="AC154" s="642"/>
      <c r="AD154" s="642"/>
      <c r="AE154" s="642"/>
      <c r="AF154" s="642"/>
      <c r="AG154" s="642"/>
      <c r="AH154" s="642"/>
      <c r="AI154" s="642"/>
      <c r="AJ154" s="642"/>
      <c r="AK154" s="367"/>
      <c r="AL154" s="146"/>
      <c r="AM154" s="140" t="b">
        <v>0</v>
      </c>
    </row>
    <row r="155" spans="1:54" s="147" customFormat="1" ht="13.5" customHeight="1" thickBot="1">
      <c r="A155" s="146"/>
      <c r="B155" s="644" t="s">
        <v>80</v>
      </c>
      <c r="C155" s="645"/>
      <c r="D155" s="645"/>
      <c r="E155" s="646"/>
      <c r="F155" s="363"/>
      <c r="G155" s="870" t="s">
        <v>81</v>
      </c>
      <c r="H155" s="870"/>
      <c r="I155" s="870"/>
      <c r="J155" s="870"/>
      <c r="K155" s="870"/>
      <c r="L155" s="870"/>
      <c r="M155" s="870"/>
      <c r="N155" s="870"/>
      <c r="O155" s="870"/>
      <c r="P155" s="870"/>
      <c r="Q155" s="870"/>
      <c r="R155" s="870"/>
      <c r="S155" s="870"/>
      <c r="T155" s="870"/>
      <c r="U155" s="870"/>
      <c r="V155" s="870"/>
      <c r="W155" s="870"/>
      <c r="X155" s="870"/>
      <c r="Y155" s="870"/>
      <c r="Z155" s="870"/>
      <c r="AA155" s="870"/>
      <c r="AB155" s="870"/>
      <c r="AC155" s="870"/>
      <c r="AD155" s="870"/>
      <c r="AE155" s="870"/>
      <c r="AF155" s="870"/>
      <c r="AG155" s="870"/>
      <c r="AH155" s="870"/>
      <c r="AI155" s="870"/>
      <c r="AJ155" s="870"/>
      <c r="AK155" s="871"/>
      <c r="AL155" s="146"/>
      <c r="AM155" s="140" t="b">
        <v>0</v>
      </c>
      <c r="AN155" s="143"/>
      <c r="AO155" s="143"/>
    </row>
    <row r="156" spans="1:54" s="147" customFormat="1" ht="13.5" customHeight="1">
      <c r="A156" s="146"/>
      <c r="B156" s="647"/>
      <c r="C156" s="648"/>
      <c r="D156" s="648"/>
      <c r="E156" s="649"/>
      <c r="F156" s="357"/>
      <c r="G156" s="697" t="s">
        <v>82</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358"/>
      <c r="AL156" s="146"/>
      <c r="AM156" s="140" t="b">
        <v>0</v>
      </c>
      <c r="AN156" s="579" t="s">
        <v>2275</v>
      </c>
      <c r="AO156" s="580"/>
      <c r="AP156" s="580"/>
      <c r="AQ156" s="580"/>
      <c r="AR156" s="580"/>
      <c r="AS156" s="580"/>
      <c r="AT156" s="580"/>
      <c r="AU156" s="580"/>
      <c r="AV156" s="580"/>
      <c r="AW156" s="580"/>
      <c r="AX156" s="580"/>
      <c r="AY156" s="580"/>
      <c r="AZ156" s="580"/>
      <c r="BA156" s="581"/>
      <c r="BB156" s="143"/>
    </row>
    <row r="157" spans="1:54" s="147" customFormat="1" ht="13.5" customHeight="1" thickBot="1">
      <c r="A157" s="146"/>
      <c r="B157" s="647"/>
      <c r="C157" s="648"/>
      <c r="D157" s="648"/>
      <c r="E157" s="649"/>
      <c r="F157" s="357"/>
      <c r="G157" s="697" t="s">
        <v>83</v>
      </c>
      <c r="H157" s="697"/>
      <c r="I157" s="697"/>
      <c r="J157" s="697"/>
      <c r="K157" s="697"/>
      <c r="L157" s="697"/>
      <c r="M157" s="697"/>
      <c r="N157" s="697"/>
      <c r="O157" s="697"/>
      <c r="P157" s="697"/>
      <c r="Q157" s="697"/>
      <c r="R157" s="697"/>
      <c r="S157" s="697"/>
      <c r="T157" s="697"/>
      <c r="U157" s="697"/>
      <c r="V157" s="697"/>
      <c r="W157" s="697"/>
      <c r="X157" s="697"/>
      <c r="Y157" s="697"/>
      <c r="Z157" s="697"/>
      <c r="AA157" s="697"/>
      <c r="AB157" s="697"/>
      <c r="AC157" s="697"/>
      <c r="AD157" s="697"/>
      <c r="AE157" s="697"/>
      <c r="AF157" s="697"/>
      <c r="AG157" s="697"/>
      <c r="AH157" s="697"/>
      <c r="AI157" s="697"/>
      <c r="AJ157" s="697"/>
      <c r="AK157" s="358"/>
      <c r="AL157" s="146"/>
      <c r="AM157" s="140" t="b">
        <v>1</v>
      </c>
      <c r="AN157" s="582"/>
      <c r="AO157" s="583"/>
      <c r="AP157" s="583"/>
      <c r="AQ157" s="583"/>
      <c r="AR157" s="583"/>
      <c r="AS157" s="583"/>
      <c r="AT157" s="583"/>
      <c r="AU157" s="583"/>
      <c r="AV157" s="583"/>
      <c r="AW157" s="583"/>
      <c r="AX157" s="583"/>
      <c r="AY157" s="583"/>
      <c r="AZ157" s="583"/>
      <c r="BA157" s="584"/>
      <c r="BB157" s="143"/>
    </row>
    <row r="158" spans="1:54" s="147" customFormat="1" ht="13.5" customHeight="1" thickBot="1">
      <c r="A158" s="146"/>
      <c r="B158" s="650"/>
      <c r="C158" s="651"/>
      <c r="D158" s="651"/>
      <c r="E158" s="652"/>
      <c r="F158" s="311"/>
      <c r="G158" s="896" t="s">
        <v>84</v>
      </c>
      <c r="H158" s="896"/>
      <c r="I158" s="896"/>
      <c r="J158" s="896"/>
      <c r="K158" s="896"/>
      <c r="L158" s="896"/>
      <c r="M158" s="896"/>
      <c r="N158" s="896"/>
      <c r="O158" s="896"/>
      <c r="P158" s="896"/>
      <c r="Q158" s="896"/>
      <c r="R158" s="896"/>
      <c r="S158" s="896"/>
      <c r="T158" s="896"/>
      <c r="U158" s="896"/>
      <c r="V158" s="896"/>
      <c r="W158" s="896"/>
      <c r="X158" s="896"/>
      <c r="Y158" s="896"/>
      <c r="Z158" s="896"/>
      <c r="AA158" s="896"/>
      <c r="AB158" s="896"/>
      <c r="AC158" s="896"/>
      <c r="AD158" s="896"/>
      <c r="AE158" s="896"/>
      <c r="AF158" s="896"/>
      <c r="AG158" s="896"/>
      <c r="AH158" s="896"/>
      <c r="AI158" s="896"/>
      <c r="AJ158" s="896"/>
      <c r="AK158" s="368"/>
      <c r="AL158" s="146"/>
      <c r="AM158" s="140" t="b">
        <v>0</v>
      </c>
      <c r="AN158" s="143"/>
      <c r="AO158" s="143"/>
      <c r="AP158" s="143"/>
      <c r="AQ158" s="143"/>
      <c r="AR158" s="143"/>
      <c r="AS158" s="143"/>
      <c r="AT158" s="143"/>
      <c r="AU158" s="143"/>
      <c r="AV158" s="143"/>
      <c r="AW158" s="143"/>
      <c r="AX158" s="143"/>
      <c r="AY158" s="143"/>
      <c r="AZ158" s="143"/>
      <c r="BA158" s="143"/>
      <c r="BB158" s="143"/>
    </row>
    <row r="159" spans="1:54" ht="9.75" customHeight="1">
      <c r="A159" s="141"/>
      <c r="B159" s="369"/>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1"/>
      <c r="AL159" s="141"/>
      <c r="AT159" s="153"/>
      <c r="AU159" s="153"/>
      <c r="AV159" s="153"/>
      <c r="AW159" s="153"/>
      <c r="AX159" s="153"/>
    </row>
    <row r="160" spans="1:54" ht="18.75" customHeight="1">
      <c r="A160" s="141"/>
      <c r="B160" s="370" t="s">
        <v>2276</v>
      </c>
      <c r="C160" s="371"/>
      <c r="D160" s="371"/>
      <c r="E160" s="371"/>
      <c r="F160" s="371"/>
      <c r="G160" s="371"/>
      <c r="H160" s="371"/>
      <c r="I160" s="371"/>
      <c r="J160" s="371"/>
      <c r="K160" s="371"/>
      <c r="L160" s="371"/>
      <c r="M160" s="371"/>
      <c r="N160" s="371"/>
      <c r="O160" s="371"/>
      <c r="P160" s="371"/>
      <c r="Q160" s="371"/>
      <c r="R160" s="372"/>
      <c r="S160" s="372"/>
      <c r="T160" s="372"/>
      <c r="U160" s="372"/>
      <c r="V160" s="372"/>
      <c r="W160" s="372"/>
      <c r="X160" s="372"/>
      <c r="Y160" s="372"/>
      <c r="Z160" s="372"/>
      <c r="AA160" s="372"/>
      <c r="AB160" s="372"/>
      <c r="AC160" s="372"/>
      <c r="AD160" s="372"/>
      <c r="AE160" s="372"/>
      <c r="AF160" s="372"/>
      <c r="AG160" s="372"/>
      <c r="AH160" s="372"/>
      <c r="AI160" s="372"/>
      <c r="AJ160" s="373"/>
      <c r="AK160" s="192"/>
      <c r="AL160" s="141"/>
      <c r="AM160" s="374"/>
      <c r="AY160" s="153"/>
    </row>
    <row r="161" spans="1:53" s="147" customFormat="1" ht="63.75" customHeight="1">
      <c r="A161" s="146"/>
      <c r="B161" s="901"/>
      <c r="C161" s="902"/>
      <c r="D161" s="902"/>
      <c r="E161" s="902"/>
      <c r="F161" s="902"/>
      <c r="G161" s="902"/>
      <c r="H161" s="902"/>
      <c r="I161" s="902"/>
      <c r="J161" s="902"/>
      <c r="K161" s="902"/>
      <c r="L161" s="902"/>
      <c r="M161" s="902"/>
      <c r="N161" s="902"/>
      <c r="O161" s="902"/>
      <c r="P161" s="902"/>
      <c r="Q161" s="902"/>
      <c r="R161" s="902"/>
      <c r="S161" s="902"/>
      <c r="T161" s="902"/>
      <c r="U161" s="902"/>
      <c r="V161" s="902"/>
      <c r="W161" s="902"/>
      <c r="X161" s="902"/>
      <c r="Y161" s="902"/>
      <c r="Z161" s="902"/>
      <c r="AA161" s="902"/>
      <c r="AB161" s="902"/>
      <c r="AC161" s="902"/>
      <c r="AD161" s="902"/>
      <c r="AE161" s="902"/>
      <c r="AF161" s="902"/>
      <c r="AG161" s="902"/>
      <c r="AH161" s="902"/>
      <c r="AI161" s="902"/>
      <c r="AJ161" s="902"/>
      <c r="AK161" s="903"/>
      <c r="AL161" s="375"/>
      <c r="AM161" s="376"/>
      <c r="AN161" s="377"/>
      <c r="AO161" s="377"/>
      <c r="AP161" s="377"/>
      <c r="AQ161" s="377"/>
      <c r="AR161" s="377"/>
      <c r="AS161" s="377"/>
      <c r="AT161" s="377"/>
      <c r="AU161" s="377"/>
      <c r="AV161" s="377"/>
      <c r="AW161" s="377"/>
      <c r="AX161" s="377"/>
      <c r="AY161" s="377"/>
      <c r="AZ161" s="377"/>
      <c r="BA161" s="377"/>
    </row>
    <row r="162" spans="1:53" s="147" customFormat="1" ht="7.5" customHeight="1">
      <c r="A162" s="146"/>
      <c r="B162" s="161"/>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146"/>
      <c r="AM162" s="376"/>
      <c r="AN162" s="377"/>
      <c r="AO162" s="377"/>
      <c r="AP162" s="377"/>
      <c r="AQ162" s="377"/>
      <c r="AR162" s="377"/>
      <c r="AS162" s="377"/>
      <c r="AT162" s="377"/>
      <c r="AU162" s="377"/>
      <c r="AV162" s="377"/>
      <c r="AW162" s="377"/>
      <c r="AX162" s="377"/>
      <c r="AY162" s="377"/>
      <c r="AZ162" s="377"/>
      <c r="BA162" s="377"/>
    </row>
    <row r="163" spans="1:53" s="147" customFormat="1" ht="12">
      <c r="A163" s="146"/>
      <c r="B163" s="378" t="s">
        <v>20</v>
      </c>
      <c r="C163" s="247" t="s">
        <v>23</v>
      </c>
      <c r="D163" s="161"/>
      <c r="E163" s="250"/>
      <c r="F163" s="161"/>
      <c r="G163" s="161"/>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162"/>
      <c r="AL163" s="146"/>
      <c r="AN163" s="205"/>
      <c r="AO163" s="205"/>
      <c r="AP163" s="205"/>
      <c r="AQ163" s="205"/>
      <c r="AR163" s="205"/>
      <c r="AS163" s="205"/>
      <c r="AT163" s="206"/>
      <c r="AU163" s="206"/>
      <c r="AV163" s="206"/>
      <c r="AW163" s="206"/>
      <c r="AX163" s="206"/>
      <c r="AY163" s="205"/>
      <c r="AZ163" s="205"/>
      <c r="BA163" s="205"/>
    </row>
    <row r="164" spans="1:53" ht="22.5" customHeight="1" thickBot="1">
      <c r="A164" s="141"/>
      <c r="B164" s="249" t="s">
        <v>20</v>
      </c>
      <c r="C164" s="869" t="s">
        <v>2277</v>
      </c>
      <c r="D164" s="869"/>
      <c r="E164" s="869"/>
      <c r="F164" s="869"/>
      <c r="G164" s="869"/>
      <c r="H164" s="869"/>
      <c r="I164" s="869"/>
      <c r="J164" s="869"/>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69"/>
      <c r="AK164" s="869"/>
      <c r="AL164" s="141"/>
      <c r="AN164" s="204"/>
      <c r="AO164" s="204"/>
      <c r="AP164" s="204"/>
      <c r="AQ164" s="204"/>
      <c r="AR164" s="204"/>
      <c r="AS164" s="204"/>
      <c r="AT164" s="214"/>
      <c r="AU164" s="214"/>
      <c r="AV164" s="214"/>
      <c r="AW164" s="214"/>
      <c r="AX164" s="214"/>
      <c r="AY164" s="204"/>
      <c r="AZ164" s="204"/>
      <c r="BA164" s="204"/>
    </row>
    <row r="165" spans="1:53" s="147" customFormat="1" ht="15.75" customHeight="1" thickBot="1">
      <c r="A165" s="146"/>
      <c r="B165" s="161"/>
      <c r="C165" s="317"/>
      <c r="D165" s="317"/>
      <c r="E165" s="317"/>
      <c r="F165" s="317"/>
      <c r="G165" s="317"/>
      <c r="H165" s="317"/>
      <c r="I165" s="317"/>
      <c r="J165" s="317"/>
      <c r="K165" s="317"/>
      <c r="L165" s="317"/>
      <c r="M165" s="317"/>
      <c r="N165" s="317"/>
      <c r="O165" s="317"/>
      <c r="P165" s="317"/>
      <c r="Q165" s="317"/>
      <c r="R165" s="317"/>
      <c r="S165" s="317"/>
      <c r="T165" s="317"/>
      <c r="U165" s="317"/>
      <c r="V165" s="317"/>
      <c r="W165" s="317"/>
      <c r="X165" s="317"/>
      <c r="Y165" s="317"/>
      <c r="Z165" s="317"/>
      <c r="AA165" s="317"/>
      <c r="AB165" s="317"/>
      <c r="AC165" s="317"/>
      <c r="AD165" s="317"/>
      <c r="AE165" s="317"/>
      <c r="AF165" s="317"/>
      <c r="AG165" s="317"/>
      <c r="AH165" s="317"/>
      <c r="AI165" s="317"/>
      <c r="AJ165" s="317"/>
      <c r="AK165" s="323" t="str">
        <f>IF(COUNTA(E169,H169,K169,T170,AA170)=5,"○","×")</f>
        <v>○</v>
      </c>
      <c r="AL165" s="146"/>
      <c r="AM165" s="376"/>
      <c r="AN165" s="377"/>
      <c r="AO165" s="377"/>
      <c r="AP165" s="377"/>
      <c r="AQ165" s="377"/>
      <c r="AR165" s="377"/>
      <c r="AS165" s="377"/>
      <c r="AT165" s="377"/>
      <c r="AU165" s="377"/>
      <c r="AV165" s="377"/>
      <c r="AW165" s="377"/>
      <c r="AX165" s="377"/>
      <c r="AY165" s="377"/>
      <c r="AZ165" s="377"/>
      <c r="BA165" s="377"/>
    </row>
    <row r="166" spans="1:53" ht="5.25" customHeight="1">
      <c r="A166" s="141"/>
      <c r="B166" s="379"/>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380"/>
      <c r="AG166" s="380"/>
      <c r="AH166" s="380"/>
      <c r="AI166" s="380"/>
      <c r="AJ166" s="380"/>
      <c r="AK166" s="381"/>
      <c r="AL166" s="141"/>
      <c r="AN166" s="204"/>
      <c r="AO166" s="204"/>
      <c r="AP166" s="204"/>
      <c r="AQ166" s="204"/>
      <c r="AR166" s="204"/>
      <c r="AS166" s="204"/>
      <c r="AT166" s="204"/>
      <c r="AU166" s="204"/>
      <c r="AV166" s="204"/>
      <c r="AW166" s="204"/>
      <c r="AX166" s="204"/>
      <c r="AY166" s="214"/>
      <c r="AZ166" s="204"/>
      <c r="BA166" s="204"/>
    </row>
    <row r="167" spans="1:53" ht="67.5" customHeight="1">
      <c r="A167" s="141"/>
      <c r="B167" s="382" t="s">
        <v>53</v>
      </c>
      <c r="C167" s="868" t="s">
        <v>2251</v>
      </c>
      <c r="D167" s="868"/>
      <c r="E167" s="868"/>
      <c r="F167" s="868"/>
      <c r="G167" s="868"/>
      <c r="H167" s="868"/>
      <c r="I167" s="868"/>
      <c r="J167" s="868"/>
      <c r="K167" s="868"/>
      <c r="L167" s="868"/>
      <c r="M167" s="868"/>
      <c r="N167" s="868"/>
      <c r="O167" s="868"/>
      <c r="P167" s="868"/>
      <c r="Q167" s="868"/>
      <c r="R167" s="868"/>
      <c r="S167" s="868"/>
      <c r="T167" s="868"/>
      <c r="U167" s="868"/>
      <c r="V167" s="868"/>
      <c r="W167" s="868"/>
      <c r="X167" s="868"/>
      <c r="Y167" s="868"/>
      <c r="Z167" s="868"/>
      <c r="AA167" s="868"/>
      <c r="AB167" s="868"/>
      <c r="AC167" s="868"/>
      <c r="AD167" s="868"/>
      <c r="AE167" s="868"/>
      <c r="AF167" s="868"/>
      <c r="AG167" s="868"/>
      <c r="AH167" s="868"/>
      <c r="AI167" s="868"/>
      <c r="AJ167" s="868"/>
      <c r="AK167" s="383"/>
      <c r="AL167" s="141"/>
      <c r="AN167" s="204"/>
      <c r="AO167" s="204"/>
      <c r="AP167" s="204"/>
      <c r="AQ167" s="204"/>
      <c r="AR167" s="204"/>
      <c r="AS167" s="204"/>
      <c r="AT167" s="204"/>
      <c r="AU167" s="204"/>
      <c r="AV167" s="204"/>
      <c r="AW167" s="204"/>
      <c r="AX167" s="204"/>
      <c r="AY167" s="204"/>
      <c r="AZ167" s="204"/>
      <c r="BA167" s="204"/>
    </row>
    <row r="168" spans="1:53" ht="7.5" customHeight="1">
      <c r="A168" s="141"/>
      <c r="B168" s="382"/>
      <c r="C168" s="191"/>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c r="AI168" s="384"/>
      <c r="AJ168" s="384"/>
      <c r="AK168" s="383"/>
      <c r="AL168" s="141"/>
    </row>
    <row r="169" spans="1:53" s="390" customFormat="1" ht="19.5" customHeight="1">
      <c r="A169" s="385"/>
      <c r="B169" s="386"/>
      <c r="C169" s="387" t="s">
        <v>15</v>
      </c>
      <c r="D169" s="387"/>
      <c r="E169" s="883">
        <v>7</v>
      </c>
      <c r="F169" s="884"/>
      <c r="G169" s="387" t="s">
        <v>2</v>
      </c>
      <c r="H169" s="883" t="s">
        <v>118</v>
      </c>
      <c r="I169" s="884"/>
      <c r="J169" s="387" t="s">
        <v>3</v>
      </c>
      <c r="K169" s="883" t="s">
        <v>118</v>
      </c>
      <c r="L169" s="884"/>
      <c r="M169" s="387" t="s">
        <v>5</v>
      </c>
      <c r="N169" s="384"/>
      <c r="O169" s="885" t="s">
        <v>28</v>
      </c>
      <c r="P169" s="885"/>
      <c r="Q169" s="885"/>
      <c r="R169" s="877" t="str">
        <f>IF(H7="","",H7)</f>
        <v>○○ケアサービス</v>
      </c>
      <c r="S169" s="877"/>
      <c r="T169" s="877"/>
      <c r="U169" s="877"/>
      <c r="V169" s="877"/>
      <c r="W169" s="877"/>
      <c r="X169" s="877"/>
      <c r="Y169" s="877"/>
      <c r="Z169" s="877"/>
      <c r="AA169" s="877"/>
      <c r="AB169" s="877"/>
      <c r="AC169" s="877"/>
      <c r="AD169" s="877"/>
      <c r="AE169" s="877"/>
      <c r="AF169" s="877"/>
      <c r="AG169" s="877"/>
      <c r="AH169" s="877"/>
      <c r="AI169" s="877"/>
      <c r="AJ169" s="388"/>
      <c r="AK169" s="389"/>
      <c r="AL169" s="385"/>
    </row>
    <row r="170" spans="1:53" s="390" customFormat="1" ht="15.75" customHeight="1">
      <c r="A170" s="385"/>
      <c r="B170" s="386"/>
      <c r="C170" s="391"/>
      <c r="D170" s="387"/>
      <c r="E170" s="387"/>
      <c r="F170" s="387"/>
      <c r="G170" s="387"/>
      <c r="H170" s="387"/>
      <c r="I170" s="387"/>
      <c r="J170" s="387"/>
      <c r="K170" s="387"/>
      <c r="L170" s="387"/>
      <c r="M170" s="387"/>
      <c r="N170" s="387"/>
      <c r="O170" s="872" t="s">
        <v>97</v>
      </c>
      <c r="P170" s="872"/>
      <c r="Q170" s="872"/>
      <c r="R170" s="873" t="s">
        <v>38</v>
      </c>
      <c r="S170" s="873"/>
      <c r="T170" s="874" t="s">
        <v>119</v>
      </c>
      <c r="U170" s="874"/>
      <c r="V170" s="874"/>
      <c r="W170" s="874"/>
      <c r="X170" s="874"/>
      <c r="Y170" s="882" t="s">
        <v>39</v>
      </c>
      <c r="Z170" s="882"/>
      <c r="AA170" s="874" t="s">
        <v>120</v>
      </c>
      <c r="AB170" s="874"/>
      <c r="AC170" s="874"/>
      <c r="AD170" s="874"/>
      <c r="AE170" s="874"/>
      <c r="AF170" s="874"/>
      <c r="AG170" s="874"/>
      <c r="AH170" s="874"/>
      <c r="AI170" s="874"/>
      <c r="AJ170" s="392"/>
      <c r="AK170" s="393"/>
      <c r="AL170" s="385"/>
    </row>
    <row r="171" spans="1:53" ht="7.5" customHeight="1" thickBot="1">
      <c r="A171" s="141"/>
      <c r="B171" s="394"/>
      <c r="C171" s="395"/>
      <c r="D171" s="396"/>
      <c r="E171" s="396"/>
      <c r="F171" s="396"/>
      <c r="G171" s="396"/>
      <c r="H171" s="396"/>
      <c r="I171" s="396"/>
      <c r="J171" s="396"/>
      <c r="K171" s="396"/>
      <c r="L171" s="396"/>
      <c r="M171" s="396"/>
      <c r="N171" s="396"/>
      <c r="O171" s="396"/>
      <c r="P171" s="396"/>
      <c r="Q171" s="396"/>
      <c r="R171" s="396"/>
      <c r="S171" s="396"/>
      <c r="T171" s="396"/>
      <c r="U171" s="396"/>
      <c r="V171" s="396"/>
      <c r="W171" s="396"/>
      <c r="X171" s="396"/>
      <c r="Y171" s="396"/>
      <c r="Z171" s="396"/>
      <c r="AA171" s="396"/>
      <c r="AB171" s="396"/>
      <c r="AC171" s="396"/>
      <c r="AD171" s="396"/>
      <c r="AE171" s="396"/>
      <c r="AF171" s="396"/>
      <c r="AG171" s="396"/>
      <c r="AH171" s="396"/>
      <c r="AI171" s="396"/>
      <c r="AJ171" s="396"/>
      <c r="AK171" s="397"/>
      <c r="AL171" s="141"/>
    </row>
    <row r="172" spans="1:53" ht="7.5" customHeight="1">
      <c r="A172" s="141"/>
      <c r="B172" s="142"/>
      <c r="C172" s="387"/>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1"/>
    </row>
    <row r="173" spans="1:53" ht="14.25">
      <c r="A173" s="141"/>
      <c r="B173" s="398" t="s">
        <v>116</v>
      </c>
      <c r="C173" s="399"/>
      <c r="D173" s="146"/>
      <c r="E173" s="146"/>
      <c r="F173" s="145" t="s">
        <v>121</v>
      </c>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row>
    <row r="174" spans="1:53">
      <c r="A174" s="141"/>
      <c r="B174" s="378" t="s">
        <v>91</v>
      </c>
      <c r="C174" s="207" t="s">
        <v>2022</v>
      </c>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row>
    <row r="175" spans="1:53">
      <c r="A175" s="141"/>
      <c r="B175" s="378" t="s">
        <v>20</v>
      </c>
      <c r="C175" s="207" t="s">
        <v>2021</v>
      </c>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141"/>
    </row>
    <row r="176" spans="1:53" ht="8.25" customHeight="1">
      <c r="A176" s="141"/>
      <c r="B176" s="145"/>
      <c r="C176" s="399"/>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row>
    <row r="177" spans="1:39">
      <c r="A177" s="141"/>
      <c r="B177" s="867" t="s">
        <v>2023</v>
      </c>
      <c r="C177" s="867"/>
      <c r="D177" s="867"/>
      <c r="E177" s="867"/>
      <c r="F177" s="867"/>
      <c r="G177" s="867"/>
      <c r="H177" s="867"/>
      <c r="I177" s="867"/>
      <c r="J177" s="867"/>
      <c r="K177" s="867"/>
      <c r="L177" s="867"/>
      <c r="M177" s="867"/>
      <c r="N177" s="867"/>
      <c r="O177" s="867"/>
      <c r="P177" s="867"/>
      <c r="Q177" s="867"/>
      <c r="R177" s="867"/>
      <c r="S177" s="867"/>
      <c r="T177" s="867"/>
      <c r="U177" s="867"/>
      <c r="V177" s="867"/>
      <c r="W177" s="867"/>
      <c r="X177" s="867"/>
      <c r="Y177" s="867"/>
      <c r="Z177" s="867"/>
      <c r="AA177" s="867"/>
      <c r="AB177" s="867"/>
      <c r="AC177" s="867"/>
      <c r="AD177" s="867"/>
      <c r="AE177" s="867"/>
      <c r="AF177" s="867"/>
      <c r="AG177" s="867"/>
      <c r="AH177" s="867"/>
      <c r="AI177" s="867"/>
      <c r="AJ177" s="867"/>
      <c r="AK177" s="867"/>
      <c r="AL177" s="141"/>
    </row>
    <row r="178" spans="1:39">
      <c r="A178" s="141"/>
      <c r="B178" s="904" t="s">
        <v>123</v>
      </c>
      <c r="C178" s="672" t="s">
        <v>2027</v>
      </c>
      <c r="D178" s="673"/>
      <c r="E178" s="673"/>
      <c r="F178" s="673"/>
      <c r="G178" s="673"/>
      <c r="H178" s="673"/>
      <c r="I178" s="673"/>
      <c r="J178" s="673"/>
      <c r="K178" s="673"/>
      <c r="L178" s="673"/>
      <c r="M178" s="673"/>
      <c r="N178" s="673"/>
      <c r="O178" s="673"/>
      <c r="P178" s="673"/>
      <c r="Q178" s="673"/>
      <c r="R178" s="673"/>
      <c r="S178" s="673"/>
      <c r="T178" s="673"/>
      <c r="U178" s="673"/>
      <c r="V178" s="673"/>
      <c r="W178" s="673"/>
      <c r="X178" s="673"/>
      <c r="Y178" s="673"/>
      <c r="Z178" s="673"/>
      <c r="AA178" s="673"/>
      <c r="AB178" s="673"/>
      <c r="AC178" s="673"/>
      <c r="AD178" s="673"/>
      <c r="AE178" s="673"/>
      <c r="AF178" s="673"/>
      <c r="AG178" s="673"/>
      <c r="AH178" s="673"/>
      <c r="AI178" s="673"/>
      <c r="AJ178" s="897"/>
      <c r="AK178" s="400" t="str">
        <f>Y21</f>
        <v>○</v>
      </c>
      <c r="AL178" s="141"/>
    </row>
    <row r="179" spans="1:39">
      <c r="A179" s="141"/>
      <c r="B179" s="905"/>
      <c r="C179" s="886" t="s">
        <v>2242</v>
      </c>
      <c r="D179" s="887"/>
      <c r="E179" s="887"/>
      <c r="F179" s="887"/>
      <c r="G179" s="887"/>
      <c r="H179" s="887"/>
      <c r="I179" s="887"/>
      <c r="J179" s="887"/>
      <c r="K179" s="887"/>
      <c r="L179" s="887"/>
      <c r="M179" s="887"/>
      <c r="N179" s="887"/>
      <c r="O179" s="887"/>
      <c r="P179" s="887"/>
      <c r="Q179" s="887"/>
      <c r="R179" s="887"/>
      <c r="S179" s="887"/>
      <c r="T179" s="887"/>
      <c r="U179" s="887"/>
      <c r="V179" s="887"/>
      <c r="W179" s="887"/>
      <c r="X179" s="887"/>
      <c r="Y179" s="887"/>
      <c r="Z179" s="887"/>
      <c r="AA179" s="887"/>
      <c r="AB179" s="887"/>
      <c r="AC179" s="887"/>
      <c r="AD179" s="887"/>
      <c r="AE179" s="887"/>
      <c r="AF179" s="887"/>
      <c r="AG179" s="887"/>
      <c r="AH179" s="887"/>
      <c r="AI179" s="887"/>
      <c r="AJ179" s="888"/>
      <c r="AK179" s="400" t="str">
        <f>IF(Y25="○","○",IF(AA25="○","○",""))</f>
        <v>○</v>
      </c>
      <c r="AL179" s="141"/>
    </row>
    <row r="180" spans="1:39">
      <c r="A180" s="141"/>
      <c r="B180" s="401" t="s">
        <v>122</v>
      </c>
      <c r="C180" s="898" t="s">
        <v>2028</v>
      </c>
      <c r="D180" s="899"/>
      <c r="E180" s="899"/>
      <c r="F180" s="899"/>
      <c r="G180" s="899"/>
      <c r="H180" s="899"/>
      <c r="I180" s="899"/>
      <c r="J180" s="899"/>
      <c r="K180" s="899"/>
      <c r="L180" s="899"/>
      <c r="M180" s="899"/>
      <c r="N180" s="899"/>
      <c r="O180" s="899"/>
      <c r="P180" s="899"/>
      <c r="Q180" s="899"/>
      <c r="R180" s="899"/>
      <c r="S180" s="899"/>
      <c r="T180" s="899"/>
      <c r="U180" s="899"/>
      <c r="V180" s="899"/>
      <c r="W180" s="899"/>
      <c r="X180" s="899"/>
      <c r="Y180" s="899"/>
      <c r="Z180" s="899"/>
      <c r="AA180" s="899"/>
      <c r="AB180" s="899"/>
      <c r="AC180" s="899"/>
      <c r="AD180" s="899"/>
      <c r="AE180" s="899"/>
      <c r="AF180" s="899"/>
      <c r="AG180" s="899"/>
      <c r="AH180" s="899"/>
      <c r="AI180" s="899"/>
      <c r="AJ180" s="900"/>
      <c r="AK180" s="400" t="str">
        <f>Y36</f>
        <v>○</v>
      </c>
      <c r="AL180" s="141"/>
    </row>
    <row r="181" spans="1:39" ht="9"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row>
    <row r="182" spans="1:39">
      <c r="A182" s="141"/>
      <c r="B182" s="867" t="s">
        <v>2024</v>
      </c>
      <c r="C182" s="867"/>
      <c r="D182" s="867"/>
      <c r="E182" s="867"/>
      <c r="F182" s="867"/>
      <c r="G182" s="867"/>
      <c r="H182" s="867"/>
      <c r="I182" s="867"/>
      <c r="J182" s="867"/>
      <c r="K182" s="867"/>
      <c r="L182" s="867"/>
      <c r="M182" s="867"/>
      <c r="N182" s="867"/>
      <c r="O182" s="867"/>
      <c r="P182" s="867"/>
      <c r="Q182" s="867"/>
      <c r="R182" s="867"/>
      <c r="S182" s="867"/>
      <c r="T182" s="867"/>
      <c r="U182" s="867"/>
      <c r="V182" s="867"/>
      <c r="W182" s="867"/>
      <c r="X182" s="867"/>
      <c r="Y182" s="867"/>
      <c r="Z182" s="867"/>
      <c r="AA182" s="867"/>
      <c r="AB182" s="867"/>
      <c r="AC182" s="867"/>
      <c r="AD182" s="867"/>
      <c r="AE182" s="867"/>
      <c r="AF182" s="867"/>
      <c r="AG182" s="867"/>
      <c r="AH182" s="867"/>
      <c r="AI182" s="867"/>
      <c r="AJ182" s="867"/>
      <c r="AK182" s="867"/>
      <c r="AL182" s="141"/>
    </row>
    <row r="183" spans="1:39" ht="13.5" customHeight="1">
      <c r="A183" s="141"/>
      <c r="B183" s="402" t="s">
        <v>123</v>
      </c>
      <c r="C183" s="672" t="s">
        <v>2029</v>
      </c>
      <c r="D183" s="673"/>
      <c r="E183" s="673"/>
      <c r="F183" s="673"/>
      <c r="G183" s="673"/>
      <c r="H183" s="673"/>
      <c r="I183" s="674"/>
      <c r="J183" s="878" t="s">
        <v>2038</v>
      </c>
      <c r="K183" s="878"/>
      <c r="L183" s="878"/>
      <c r="M183" s="878"/>
      <c r="N183" s="878"/>
      <c r="O183" s="878"/>
      <c r="P183" s="878"/>
      <c r="Q183" s="878"/>
      <c r="R183" s="878"/>
      <c r="S183" s="878"/>
      <c r="T183" s="878"/>
      <c r="U183" s="878"/>
      <c r="V183" s="878"/>
      <c r="W183" s="878"/>
      <c r="X183" s="878"/>
      <c r="Y183" s="878"/>
      <c r="Z183" s="878"/>
      <c r="AA183" s="878"/>
      <c r="AB183" s="878"/>
      <c r="AC183" s="878"/>
      <c r="AD183" s="878"/>
      <c r="AE183" s="878"/>
      <c r="AF183" s="878"/>
      <c r="AG183" s="878"/>
      <c r="AH183" s="878"/>
      <c r="AI183" s="878"/>
      <c r="AJ183" s="879"/>
      <c r="AK183" s="400" t="str">
        <f>AH60</f>
        <v>○</v>
      </c>
      <c r="AL183" s="141"/>
    </row>
    <row r="184" spans="1:39" ht="27.75" customHeight="1">
      <c r="A184" s="141"/>
      <c r="B184" s="889" t="s">
        <v>122</v>
      </c>
      <c r="C184" s="878" t="s">
        <v>2030</v>
      </c>
      <c r="D184" s="878"/>
      <c r="E184" s="878"/>
      <c r="F184" s="878"/>
      <c r="G184" s="878"/>
      <c r="H184" s="878"/>
      <c r="I184" s="878"/>
      <c r="J184" s="880" t="s">
        <v>2031</v>
      </c>
      <c r="K184" s="880"/>
      <c r="L184" s="880"/>
      <c r="M184" s="880"/>
      <c r="N184" s="880"/>
      <c r="O184" s="880"/>
      <c r="P184" s="880"/>
      <c r="Q184" s="880"/>
      <c r="R184" s="880"/>
      <c r="S184" s="880"/>
      <c r="T184" s="880"/>
      <c r="U184" s="880"/>
      <c r="V184" s="880"/>
      <c r="W184" s="880"/>
      <c r="X184" s="880"/>
      <c r="Y184" s="880"/>
      <c r="Z184" s="880"/>
      <c r="AA184" s="880"/>
      <c r="AB184" s="880"/>
      <c r="AC184" s="880"/>
      <c r="AD184" s="880"/>
      <c r="AE184" s="880"/>
      <c r="AF184" s="880"/>
      <c r="AG184" s="880"/>
      <c r="AH184" s="880"/>
      <c r="AI184" s="880"/>
      <c r="AJ184" s="881"/>
      <c r="AK184" s="400" t="str">
        <f>AB66</f>
        <v>○</v>
      </c>
      <c r="AL184" s="141"/>
    </row>
    <row r="185" spans="1:39" ht="27" customHeight="1">
      <c r="A185" s="141"/>
      <c r="B185" s="889"/>
      <c r="C185" s="878"/>
      <c r="D185" s="878"/>
      <c r="E185" s="878"/>
      <c r="F185" s="878"/>
      <c r="G185" s="878"/>
      <c r="H185" s="878"/>
      <c r="I185" s="878"/>
      <c r="J185" s="880" t="s">
        <v>2039</v>
      </c>
      <c r="K185" s="880"/>
      <c r="L185" s="880"/>
      <c r="M185" s="880"/>
      <c r="N185" s="880"/>
      <c r="O185" s="880"/>
      <c r="P185" s="880"/>
      <c r="Q185" s="880"/>
      <c r="R185" s="880"/>
      <c r="S185" s="880"/>
      <c r="T185" s="880"/>
      <c r="U185" s="880"/>
      <c r="V185" s="880"/>
      <c r="W185" s="880"/>
      <c r="X185" s="880"/>
      <c r="Y185" s="880"/>
      <c r="Z185" s="880"/>
      <c r="AA185" s="880"/>
      <c r="AB185" s="880"/>
      <c r="AC185" s="880"/>
      <c r="AD185" s="880"/>
      <c r="AE185" s="880"/>
      <c r="AF185" s="880"/>
      <c r="AG185" s="880"/>
      <c r="AH185" s="880"/>
      <c r="AI185" s="880"/>
      <c r="AJ185" s="881"/>
      <c r="AK185" s="400" t="str">
        <f>AC70</f>
        <v>○</v>
      </c>
      <c r="AL185" s="141"/>
    </row>
    <row r="186" spans="1:39">
      <c r="A186" s="141"/>
      <c r="B186" s="889"/>
      <c r="C186" s="878"/>
      <c r="D186" s="878"/>
      <c r="E186" s="878"/>
      <c r="F186" s="878"/>
      <c r="G186" s="878"/>
      <c r="H186" s="878"/>
      <c r="I186" s="878"/>
      <c r="J186" s="878" t="s">
        <v>2040</v>
      </c>
      <c r="K186" s="878"/>
      <c r="L186" s="878"/>
      <c r="M186" s="878"/>
      <c r="N186" s="878"/>
      <c r="O186" s="878"/>
      <c r="P186" s="878"/>
      <c r="Q186" s="878"/>
      <c r="R186" s="878"/>
      <c r="S186" s="878"/>
      <c r="T186" s="878"/>
      <c r="U186" s="878"/>
      <c r="V186" s="878"/>
      <c r="W186" s="878"/>
      <c r="X186" s="878"/>
      <c r="Y186" s="878"/>
      <c r="Z186" s="878"/>
      <c r="AA186" s="878"/>
      <c r="AB186" s="878"/>
      <c r="AC186" s="878"/>
      <c r="AD186" s="878"/>
      <c r="AE186" s="878"/>
      <c r="AF186" s="878"/>
      <c r="AG186" s="878"/>
      <c r="AH186" s="878"/>
      <c r="AI186" s="878"/>
      <c r="AJ186" s="879"/>
      <c r="AK186" s="400" t="str">
        <f>AI73</f>
        <v>○</v>
      </c>
      <c r="AL186" s="141"/>
    </row>
    <row r="187" spans="1:39">
      <c r="A187" s="141"/>
      <c r="B187" s="889"/>
      <c r="C187" s="878"/>
      <c r="D187" s="878"/>
      <c r="E187" s="878"/>
      <c r="F187" s="878"/>
      <c r="G187" s="878"/>
      <c r="H187" s="878"/>
      <c r="I187" s="878"/>
      <c r="J187" s="880" t="s">
        <v>2041</v>
      </c>
      <c r="K187" s="880"/>
      <c r="L187" s="880"/>
      <c r="M187" s="880"/>
      <c r="N187" s="880"/>
      <c r="O187" s="880"/>
      <c r="P187" s="880"/>
      <c r="Q187" s="880"/>
      <c r="R187" s="880"/>
      <c r="S187" s="880"/>
      <c r="T187" s="880"/>
      <c r="U187" s="880"/>
      <c r="V187" s="880"/>
      <c r="W187" s="880"/>
      <c r="X187" s="880"/>
      <c r="Y187" s="880"/>
      <c r="Z187" s="880"/>
      <c r="AA187" s="880"/>
      <c r="AB187" s="880"/>
      <c r="AC187" s="880"/>
      <c r="AD187" s="880"/>
      <c r="AE187" s="880"/>
      <c r="AF187" s="880"/>
      <c r="AG187" s="880"/>
      <c r="AH187" s="880"/>
      <c r="AI187" s="880"/>
      <c r="AJ187" s="881"/>
      <c r="AK187" s="400" t="str">
        <f>AI77</f>
        <v>○</v>
      </c>
      <c r="AL187" s="141"/>
    </row>
    <row r="188" spans="1:39" ht="25.5" customHeight="1">
      <c r="A188" s="141"/>
      <c r="B188" s="889" t="s">
        <v>2051</v>
      </c>
      <c r="C188" s="890" t="s">
        <v>2033</v>
      </c>
      <c r="D188" s="890"/>
      <c r="E188" s="890"/>
      <c r="F188" s="890"/>
      <c r="G188" s="890"/>
      <c r="H188" s="890"/>
      <c r="I188" s="890"/>
      <c r="J188" s="891" t="s">
        <v>2049</v>
      </c>
      <c r="K188" s="891"/>
      <c r="L188" s="891"/>
      <c r="M188" s="891"/>
      <c r="N188" s="891"/>
      <c r="O188" s="891"/>
      <c r="P188" s="891"/>
      <c r="Q188" s="891"/>
      <c r="R188" s="891"/>
      <c r="S188" s="891"/>
      <c r="T188" s="891"/>
      <c r="U188" s="891"/>
      <c r="V188" s="891"/>
      <c r="W188" s="891"/>
      <c r="X188" s="891"/>
      <c r="Y188" s="891"/>
      <c r="Z188" s="891"/>
      <c r="AA188" s="891"/>
      <c r="AB188" s="891"/>
      <c r="AC188" s="891"/>
      <c r="AD188" s="891"/>
      <c r="AE188" s="891"/>
      <c r="AF188" s="891"/>
      <c r="AG188" s="891"/>
      <c r="AH188" s="891"/>
      <c r="AI188" s="891"/>
      <c r="AJ188" s="892"/>
      <c r="AK188" s="400" t="str">
        <f>IF(M81="✓","",IF(AI83="該当",IF(AND(T88="○",T94="○"),"○","×"),""))</f>
        <v>○</v>
      </c>
      <c r="AL188" s="141"/>
      <c r="AM188" s="403"/>
    </row>
    <row r="189" spans="1:39" ht="25.5" customHeight="1">
      <c r="A189" s="141"/>
      <c r="B189" s="889"/>
      <c r="C189" s="890"/>
      <c r="D189" s="890"/>
      <c r="E189" s="890"/>
      <c r="F189" s="890"/>
      <c r="G189" s="890"/>
      <c r="H189" s="890"/>
      <c r="I189" s="890"/>
      <c r="J189" s="891" t="s">
        <v>2050</v>
      </c>
      <c r="K189" s="891"/>
      <c r="L189" s="891"/>
      <c r="M189" s="891"/>
      <c r="N189" s="891"/>
      <c r="O189" s="891"/>
      <c r="P189" s="891"/>
      <c r="Q189" s="891"/>
      <c r="R189" s="891"/>
      <c r="S189" s="891"/>
      <c r="T189" s="891"/>
      <c r="U189" s="891"/>
      <c r="V189" s="891"/>
      <c r="W189" s="891"/>
      <c r="X189" s="891"/>
      <c r="Y189" s="891"/>
      <c r="Z189" s="891"/>
      <c r="AA189" s="891"/>
      <c r="AB189" s="891"/>
      <c r="AC189" s="891"/>
      <c r="AD189" s="891"/>
      <c r="AE189" s="891"/>
      <c r="AF189" s="891"/>
      <c r="AG189" s="891"/>
      <c r="AH189" s="891"/>
      <c r="AI189" s="891"/>
      <c r="AJ189" s="892"/>
      <c r="AK189" s="400" t="str">
        <f>IF(M81="✓","",IF(AI85="該当",IF(OR(T88="○",T94="○"),"○","×"),""))</f>
        <v/>
      </c>
      <c r="AL189" s="141"/>
    </row>
    <row r="190" spans="1:39" ht="15" customHeight="1">
      <c r="A190" s="141"/>
      <c r="B190" s="404" t="s">
        <v>2032</v>
      </c>
      <c r="C190" s="890" t="s">
        <v>2034</v>
      </c>
      <c r="D190" s="890"/>
      <c r="E190" s="890"/>
      <c r="F190" s="890"/>
      <c r="G190" s="890"/>
      <c r="H190" s="890"/>
      <c r="I190" s="890"/>
      <c r="J190" s="891" t="s">
        <v>2047</v>
      </c>
      <c r="K190" s="891"/>
      <c r="L190" s="891"/>
      <c r="M190" s="891"/>
      <c r="N190" s="891"/>
      <c r="O190" s="891"/>
      <c r="P190" s="891"/>
      <c r="Q190" s="891"/>
      <c r="R190" s="891"/>
      <c r="S190" s="891"/>
      <c r="T190" s="891"/>
      <c r="U190" s="891"/>
      <c r="V190" s="891"/>
      <c r="W190" s="891"/>
      <c r="X190" s="891"/>
      <c r="Y190" s="891"/>
      <c r="Z190" s="891"/>
      <c r="AA190" s="891"/>
      <c r="AB190" s="891"/>
      <c r="AC190" s="891"/>
      <c r="AD190" s="891"/>
      <c r="AE190" s="891"/>
      <c r="AF190" s="891"/>
      <c r="AG190" s="891"/>
      <c r="AH190" s="891"/>
      <c r="AI190" s="891"/>
      <c r="AJ190" s="892"/>
      <c r="AK190" s="400" t="str">
        <f>S106</f>
        <v>○</v>
      </c>
      <c r="AL190" s="141"/>
    </row>
    <row r="191" spans="1:39" ht="37.5" customHeight="1">
      <c r="A191" s="141"/>
      <c r="B191" s="404" t="s">
        <v>2052</v>
      </c>
      <c r="C191" s="890" t="s">
        <v>2035</v>
      </c>
      <c r="D191" s="890"/>
      <c r="E191" s="890"/>
      <c r="F191" s="890"/>
      <c r="G191" s="890"/>
      <c r="H191" s="890"/>
      <c r="I191" s="890"/>
      <c r="J191" s="891" t="s">
        <v>2048</v>
      </c>
      <c r="K191" s="891"/>
      <c r="L191" s="891"/>
      <c r="M191" s="891"/>
      <c r="N191" s="891"/>
      <c r="O191" s="891"/>
      <c r="P191" s="891"/>
      <c r="Q191" s="891"/>
      <c r="R191" s="891"/>
      <c r="S191" s="891"/>
      <c r="T191" s="891"/>
      <c r="U191" s="891"/>
      <c r="V191" s="891"/>
      <c r="W191" s="891"/>
      <c r="X191" s="891"/>
      <c r="Y191" s="891"/>
      <c r="Z191" s="891"/>
      <c r="AA191" s="891"/>
      <c r="AB191" s="891"/>
      <c r="AC191" s="891"/>
      <c r="AD191" s="891"/>
      <c r="AE191" s="891"/>
      <c r="AF191" s="891"/>
      <c r="AG191" s="891"/>
      <c r="AH191" s="891"/>
      <c r="AI191" s="891"/>
      <c r="AJ191" s="892"/>
      <c r="AK191" s="400" t="str">
        <f>IF(OR(AND(S116&lt;&gt;"×",S117&lt;&gt;"×",S118&lt;&gt;"×"),AK120="○"),"○","×")</f>
        <v>○</v>
      </c>
      <c r="AL191" s="141"/>
    </row>
    <row r="192" spans="1:39">
      <c r="A192" s="141"/>
      <c r="B192" s="405" t="s">
        <v>2053</v>
      </c>
      <c r="C192" s="875" t="s">
        <v>2036</v>
      </c>
      <c r="D192" s="875"/>
      <c r="E192" s="875"/>
      <c r="F192" s="875"/>
      <c r="G192" s="875"/>
      <c r="H192" s="875"/>
      <c r="I192" s="875"/>
      <c r="J192" s="875" t="s">
        <v>2037</v>
      </c>
      <c r="K192" s="875"/>
      <c r="L192" s="875"/>
      <c r="M192" s="875"/>
      <c r="N192" s="875"/>
      <c r="O192" s="875"/>
      <c r="P192" s="875"/>
      <c r="Q192" s="875"/>
      <c r="R192" s="875"/>
      <c r="S192" s="875"/>
      <c r="T192" s="875"/>
      <c r="U192" s="875"/>
      <c r="V192" s="875"/>
      <c r="W192" s="875"/>
      <c r="X192" s="875"/>
      <c r="Y192" s="875"/>
      <c r="Z192" s="875"/>
      <c r="AA192" s="875"/>
      <c r="AB192" s="875"/>
      <c r="AC192" s="875"/>
      <c r="AD192" s="875"/>
      <c r="AE192" s="875"/>
      <c r="AF192" s="875"/>
      <c r="AG192" s="875"/>
      <c r="AH192" s="875"/>
      <c r="AI192" s="875"/>
      <c r="AJ192" s="876"/>
      <c r="AK192" s="406" t="str">
        <f>AK134</f>
        <v>○</v>
      </c>
      <c r="AL192" s="141"/>
    </row>
    <row r="193" spans="1:38">
      <c r="A193" s="141"/>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141"/>
    </row>
    <row r="194" spans="1:38">
      <c r="A194" s="204"/>
      <c r="B194" s="407"/>
      <c r="C194" s="407"/>
      <c r="D194" s="407"/>
      <c r="E194" s="407"/>
      <c r="F194" s="407"/>
      <c r="G194" s="407"/>
      <c r="H194" s="407"/>
      <c r="I194" s="407"/>
      <c r="J194" s="407"/>
      <c r="K194" s="407"/>
      <c r="L194" s="407"/>
      <c r="M194" s="407"/>
      <c r="N194" s="407"/>
      <c r="O194" s="407"/>
      <c r="P194" s="407"/>
      <c r="Q194" s="407"/>
      <c r="R194" s="407"/>
      <c r="S194" s="407"/>
      <c r="T194" s="407"/>
      <c r="U194" s="407"/>
      <c r="V194" s="407"/>
      <c r="W194" s="407"/>
      <c r="X194" s="407"/>
      <c r="Y194" s="407"/>
      <c r="Z194" s="407"/>
      <c r="AA194" s="407"/>
      <c r="AB194" s="407"/>
      <c r="AC194" s="407"/>
      <c r="AD194" s="407"/>
      <c r="AE194" s="407"/>
      <c r="AF194" s="407"/>
      <c r="AG194" s="407"/>
      <c r="AH194" s="407"/>
      <c r="AI194" s="407"/>
      <c r="AJ194" s="407"/>
      <c r="AK194" s="407"/>
      <c r="AL194" s="204"/>
    </row>
    <row r="195" spans="1:38">
      <c r="A195" s="204"/>
      <c r="B195" s="407"/>
      <c r="C195" s="407"/>
      <c r="D195" s="407"/>
      <c r="E195" s="407"/>
      <c r="F195" s="407"/>
      <c r="G195" s="407"/>
      <c r="H195" s="407"/>
      <c r="I195" s="407"/>
      <c r="J195" s="407"/>
      <c r="K195" s="407"/>
      <c r="L195" s="407"/>
      <c r="M195" s="407"/>
      <c r="N195" s="407"/>
      <c r="O195" s="407"/>
      <c r="P195" s="407"/>
      <c r="Q195" s="407"/>
      <c r="R195" s="407"/>
      <c r="S195" s="407"/>
      <c r="T195" s="407"/>
      <c r="U195" s="407"/>
      <c r="V195" s="407"/>
      <c r="W195" s="407"/>
      <c r="X195" s="407"/>
      <c r="Y195" s="407"/>
      <c r="Z195" s="407"/>
      <c r="AA195" s="407"/>
      <c r="AB195" s="407"/>
      <c r="AC195" s="407"/>
      <c r="AD195" s="407"/>
      <c r="AE195" s="407"/>
      <c r="AF195" s="407"/>
      <c r="AG195" s="407"/>
      <c r="AH195" s="407"/>
      <c r="AI195" s="407"/>
      <c r="AJ195" s="407"/>
      <c r="AK195" s="407"/>
      <c r="AL195" s="204"/>
    </row>
    <row r="196" spans="1:38">
      <c r="A196" s="204"/>
      <c r="B196" s="407"/>
      <c r="C196" s="407"/>
      <c r="D196" s="407"/>
      <c r="E196" s="407"/>
      <c r="F196" s="407"/>
      <c r="G196" s="407"/>
      <c r="H196" s="407"/>
      <c r="I196" s="407"/>
      <c r="J196" s="407"/>
      <c r="K196" s="407"/>
      <c r="L196" s="407"/>
      <c r="M196" s="407"/>
      <c r="N196" s="407"/>
      <c r="O196" s="407"/>
      <c r="P196" s="407"/>
      <c r="Q196" s="407"/>
      <c r="R196" s="407"/>
      <c r="S196" s="407"/>
      <c r="T196" s="407"/>
      <c r="U196" s="407"/>
      <c r="V196" s="407"/>
      <c r="W196" s="407"/>
      <c r="X196" s="407"/>
      <c r="Y196" s="407"/>
      <c r="Z196" s="407"/>
      <c r="AA196" s="407"/>
      <c r="AB196" s="407"/>
      <c r="AC196" s="407"/>
      <c r="AD196" s="407"/>
      <c r="AE196" s="407"/>
      <c r="AF196" s="407"/>
      <c r="AG196" s="407"/>
      <c r="AH196" s="407"/>
      <c r="AI196" s="407"/>
      <c r="AJ196" s="407"/>
      <c r="AK196" s="407"/>
      <c r="AL196" s="204"/>
    </row>
    <row r="197" spans="1:38">
      <c r="A197" s="204"/>
      <c r="B197" s="407"/>
      <c r="C197" s="407"/>
      <c r="D197" s="407"/>
      <c r="E197" s="407"/>
      <c r="F197" s="407"/>
      <c r="G197" s="407"/>
      <c r="H197" s="407"/>
      <c r="I197" s="407"/>
      <c r="J197" s="407"/>
      <c r="K197" s="407"/>
      <c r="L197" s="407"/>
      <c r="M197" s="407"/>
      <c r="N197" s="407"/>
      <c r="O197" s="407"/>
      <c r="P197" s="407"/>
      <c r="Q197" s="407"/>
      <c r="R197" s="407"/>
      <c r="S197" s="407"/>
      <c r="T197" s="407"/>
      <c r="U197" s="407"/>
      <c r="V197" s="407"/>
      <c r="W197" s="407"/>
      <c r="X197" s="407"/>
      <c r="Y197" s="407"/>
      <c r="Z197" s="407"/>
      <c r="AA197" s="407"/>
      <c r="AB197" s="407"/>
      <c r="AC197" s="407"/>
      <c r="AD197" s="407"/>
      <c r="AE197" s="407"/>
      <c r="AF197" s="407"/>
      <c r="AG197" s="407"/>
      <c r="AH197" s="407"/>
      <c r="AI197" s="407"/>
      <c r="AJ197" s="407"/>
      <c r="AK197" s="407"/>
      <c r="AL197" s="204"/>
    </row>
    <row r="198" spans="1:38">
      <c r="A198" s="204"/>
      <c r="B198" s="407"/>
      <c r="C198" s="407"/>
      <c r="D198" s="407"/>
      <c r="E198" s="407"/>
      <c r="F198" s="407"/>
      <c r="G198" s="407"/>
      <c r="H198" s="407"/>
      <c r="I198" s="407"/>
      <c r="J198" s="407"/>
      <c r="K198" s="407"/>
      <c r="L198" s="407"/>
      <c r="M198" s="407"/>
      <c r="N198" s="407"/>
      <c r="O198" s="407"/>
      <c r="P198" s="407"/>
      <c r="Q198" s="407"/>
      <c r="R198" s="407"/>
      <c r="S198" s="407"/>
      <c r="T198" s="407"/>
      <c r="U198" s="407"/>
      <c r="V198" s="407"/>
      <c r="W198" s="407"/>
      <c r="X198" s="407"/>
      <c r="Y198" s="407"/>
      <c r="Z198" s="407"/>
      <c r="AA198" s="407"/>
      <c r="AB198" s="407"/>
      <c r="AC198" s="407"/>
      <c r="AD198" s="407"/>
      <c r="AE198" s="407"/>
      <c r="AF198" s="407"/>
      <c r="AG198" s="407"/>
      <c r="AH198" s="407"/>
      <c r="AI198" s="407"/>
      <c r="AJ198" s="407"/>
      <c r="AK198" s="407"/>
      <c r="AL198" s="204"/>
    </row>
    <row r="199" spans="1:38">
      <c r="A199" s="204"/>
      <c r="B199" s="407"/>
      <c r="C199" s="407"/>
      <c r="D199" s="407"/>
      <c r="E199" s="407"/>
      <c r="F199" s="407"/>
      <c r="G199" s="407"/>
      <c r="H199" s="407"/>
      <c r="I199" s="407"/>
      <c r="J199" s="407"/>
      <c r="K199" s="407"/>
      <c r="L199" s="407"/>
      <c r="M199" s="407"/>
      <c r="N199" s="407"/>
      <c r="O199" s="407"/>
      <c r="P199" s="407"/>
      <c r="Q199" s="407"/>
      <c r="R199" s="407"/>
      <c r="S199" s="407"/>
      <c r="T199" s="407"/>
      <c r="U199" s="407"/>
      <c r="V199" s="407"/>
      <c r="W199" s="407"/>
      <c r="X199" s="407"/>
      <c r="Y199" s="407"/>
      <c r="Z199" s="407"/>
      <c r="AA199" s="407"/>
      <c r="AB199" s="407"/>
      <c r="AC199" s="407"/>
      <c r="AD199" s="407"/>
      <c r="AE199" s="407"/>
      <c r="AF199" s="407"/>
      <c r="AG199" s="407"/>
      <c r="AH199" s="407"/>
      <c r="AI199" s="407"/>
      <c r="AJ199" s="407"/>
      <c r="AK199" s="407"/>
      <c r="AL199" s="204"/>
    </row>
    <row r="200" spans="1:38">
      <c r="A200" s="204"/>
      <c r="B200" s="407"/>
      <c r="C200" s="407"/>
      <c r="D200" s="407"/>
      <c r="E200" s="407"/>
      <c r="F200" s="407"/>
      <c r="G200" s="407"/>
      <c r="H200" s="407"/>
      <c r="I200" s="407"/>
      <c r="J200" s="407"/>
      <c r="K200" s="407"/>
      <c r="L200" s="407"/>
      <c r="M200" s="407"/>
      <c r="N200" s="407"/>
      <c r="O200" s="407"/>
      <c r="P200" s="407"/>
      <c r="Q200" s="407"/>
      <c r="R200" s="407"/>
      <c r="S200" s="407"/>
      <c r="T200" s="407"/>
      <c r="U200" s="407"/>
      <c r="V200" s="407"/>
      <c r="W200" s="407"/>
      <c r="X200" s="407"/>
      <c r="Y200" s="407"/>
      <c r="Z200" s="407"/>
      <c r="AA200" s="407"/>
      <c r="AB200" s="407"/>
      <c r="AC200" s="407"/>
      <c r="AD200" s="407"/>
      <c r="AE200" s="407"/>
      <c r="AF200" s="407"/>
      <c r="AG200" s="407"/>
      <c r="AH200" s="407"/>
      <c r="AI200" s="407"/>
      <c r="AJ200" s="407"/>
      <c r="AK200" s="407"/>
      <c r="AL200" s="204"/>
    </row>
    <row r="201" spans="1:38">
      <c r="A201" s="204"/>
      <c r="B201" s="407"/>
      <c r="C201" s="407"/>
      <c r="D201" s="407"/>
      <c r="E201" s="407"/>
      <c r="F201" s="407"/>
      <c r="G201" s="407"/>
      <c r="H201" s="407"/>
      <c r="I201" s="407"/>
      <c r="J201" s="407"/>
      <c r="K201" s="407"/>
      <c r="L201" s="407"/>
      <c r="M201" s="407"/>
      <c r="N201" s="407"/>
      <c r="O201" s="407"/>
      <c r="P201" s="407"/>
      <c r="Q201" s="407"/>
      <c r="R201" s="407"/>
      <c r="S201" s="407"/>
      <c r="T201" s="407"/>
      <c r="U201" s="407"/>
      <c r="V201" s="407"/>
      <c r="W201" s="407"/>
      <c r="X201" s="407"/>
      <c r="Y201" s="407"/>
      <c r="Z201" s="407"/>
      <c r="AA201" s="407"/>
      <c r="AB201" s="407"/>
      <c r="AC201" s="407"/>
      <c r="AD201" s="407"/>
      <c r="AE201" s="407"/>
      <c r="AF201" s="407"/>
      <c r="AG201" s="407"/>
      <c r="AH201" s="407"/>
      <c r="AI201" s="407"/>
      <c r="AJ201" s="407"/>
      <c r="AK201" s="407"/>
      <c r="AL201" s="204"/>
    </row>
    <row r="202" spans="1:38">
      <c r="A202" s="204"/>
      <c r="B202" s="407"/>
      <c r="C202" s="407"/>
      <c r="D202" s="407"/>
      <c r="E202" s="407"/>
      <c r="F202" s="407"/>
      <c r="G202" s="407"/>
      <c r="H202" s="407"/>
      <c r="I202" s="407"/>
      <c r="J202" s="407"/>
      <c r="K202" s="407"/>
      <c r="L202" s="407"/>
      <c r="M202" s="407"/>
      <c r="N202" s="407"/>
      <c r="O202" s="407"/>
      <c r="P202" s="407"/>
      <c r="Q202" s="407"/>
      <c r="R202" s="407"/>
      <c r="S202" s="407"/>
      <c r="T202" s="407"/>
      <c r="U202" s="407"/>
      <c r="V202" s="407"/>
      <c r="W202" s="407"/>
      <c r="X202" s="407"/>
      <c r="Y202" s="407"/>
      <c r="Z202" s="407"/>
      <c r="AA202" s="407"/>
      <c r="AB202" s="407"/>
      <c r="AC202" s="407"/>
      <c r="AD202" s="407"/>
      <c r="AE202" s="407"/>
      <c r="AF202" s="407"/>
      <c r="AG202" s="407"/>
      <c r="AH202" s="407"/>
      <c r="AI202" s="407"/>
      <c r="AJ202" s="407"/>
      <c r="AK202" s="407"/>
      <c r="AL202" s="204"/>
    </row>
    <row r="203" spans="1:38">
      <c r="A203" s="204"/>
      <c r="B203" s="407"/>
      <c r="C203" s="407"/>
      <c r="D203" s="407"/>
      <c r="E203" s="407"/>
      <c r="F203" s="407"/>
      <c r="G203" s="407"/>
      <c r="H203" s="407"/>
      <c r="I203" s="407"/>
      <c r="J203" s="407"/>
      <c r="K203" s="407"/>
      <c r="L203" s="407"/>
      <c r="M203" s="407"/>
      <c r="N203" s="407"/>
      <c r="O203" s="407"/>
      <c r="P203" s="407"/>
      <c r="Q203" s="407"/>
      <c r="R203" s="407"/>
      <c r="S203" s="407"/>
      <c r="T203" s="407"/>
      <c r="U203" s="407"/>
      <c r="V203" s="407"/>
      <c r="W203" s="407"/>
      <c r="X203" s="407"/>
      <c r="Y203" s="407"/>
      <c r="Z203" s="407"/>
      <c r="AA203" s="407"/>
      <c r="AB203" s="407"/>
      <c r="AC203" s="407"/>
      <c r="AD203" s="407"/>
      <c r="AE203" s="407"/>
      <c r="AF203" s="407"/>
      <c r="AG203" s="407"/>
      <c r="AH203" s="407"/>
      <c r="AI203" s="407"/>
      <c r="AJ203" s="407"/>
      <c r="AK203" s="407"/>
      <c r="AL203" s="204"/>
    </row>
    <row r="204" spans="1:38">
      <c r="A204" s="204"/>
      <c r="B204" s="407"/>
      <c r="C204" s="407"/>
      <c r="D204" s="407"/>
      <c r="E204" s="407"/>
      <c r="F204" s="407"/>
      <c r="G204" s="407"/>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c r="AD204" s="407"/>
      <c r="AE204" s="407"/>
      <c r="AF204" s="407"/>
      <c r="AG204" s="407"/>
      <c r="AH204" s="407"/>
      <c r="AI204" s="407"/>
      <c r="AJ204" s="407"/>
      <c r="AK204" s="407"/>
      <c r="AL204" s="204"/>
    </row>
    <row r="205" spans="1:38">
      <c r="A205" s="204"/>
      <c r="B205" s="407"/>
      <c r="C205" s="407"/>
      <c r="D205" s="407"/>
      <c r="E205" s="407"/>
      <c r="F205" s="407"/>
      <c r="G205" s="407"/>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204"/>
    </row>
    <row r="206" spans="1:38">
      <c r="A206" s="204"/>
      <c r="B206" s="407"/>
      <c r="C206" s="407"/>
      <c r="D206" s="407"/>
      <c r="E206" s="407"/>
      <c r="F206" s="407"/>
      <c r="G206" s="407"/>
      <c r="H206" s="407"/>
      <c r="I206" s="407"/>
      <c r="J206" s="407"/>
      <c r="K206" s="407"/>
      <c r="L206" s="407"/>
      <c r="M206" s="407"/>
      <c r="N206" s="407"/>
      <c r="O206" s="407"/>
      <c r="P206" s="407"/>
      <c r="Q206" s="407"/>
      <c r="R206" s="407"/>
      <c r="S206" s="407"/>
      <c r="T206" s="407"/>
      <c r="U206" s="407"/>
      <c r="V206" s="407"/>
      <c r="W206" s="407"/>
      <c r="X206" s="407"/>
      <c r="Y206" s="407"/>
      <c r="Z206" s="407"/>
      <c r="AA206" s="407"/>
      <c r="AB206" s="407"/>
      <c r="AC206" s="407"/>
      <c r="AD206" s="407"/>
      <c r="AE206" s="407"/>
      <c r="AF206" s="407"/>
      <c r="AG206" s="407"/>
      <c r="AH206" s="407"/>
      <c r="AI206" s="407"/>
      <c r="AJ206" s="407"/>
      <c r="AK206" s="407"/>
      <c r="AL206" s="204"/>
    </row>
    <row r="207" spans="1:38">
      <c r="A207" s="204"/>
      <c r="B207" s="407"/>
      <c r="C207" s="407"/>
      <c r="D207" s="407"/>
      <c r="E207" s="407"/>
      <c r="F207" s="407"/>
      <c r="G207" s="407"/>
      <c r="H207" s="407"/>
      <c r="I207" s="407"/>
      <c r="J207" s="407"/>
      <c r="K207" s="407"/>
      <c r="L207" s="407"/>
      <c r="M207" s="407"/>
      <c r="N207" s="407"/>
      <c r="O207" s="407"/>
      <c r="P207" s="407"/>
      <c r="Q207" s="407"/>
      <c r="R207" s="407"/>
      <c r="S207" s="407"/>
      <c r="T207" s="407"/>
      <c r="U207" s="407"/>
      <c r="V207" s="407"/>
      <c r="W207" s="407"/>
      <c r="X207" s="407"/>
      <c r="Y207" s="407"/>
      <c r="Z207" s="407"/>
      <c r="AA207" s="407"/>
      <c r="AB207" s="407"/>
      <c r="AC207" s="407"/>
      <c r="AD207" s="407"/>
      <c r="AE207" s="407"/>
      <c r="AF207" s="407"/>
      <c r="AG207" s="407"/>
      <c r="AH207" s="407"/>
      <c r="AI207" s="407"/>
      <c r="AJ207" s="407"/>
      <c r="AK207" s="407"/>
      <c r="AL207" s="204"/>
    </row>
    <row r="208" spans="1:38">
      <c r="A208" s="204"/>
      <c r="B208" s="204"/>
      <c r="C208" s="407"/>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row>
    <row r="209" spans="1:38">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row>
    <row r="210" spans="1:38">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row>
    <row r="211" spans="1:38">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row>
    <row r="212" spans="1:38">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row>
  </sheetData>
  <sheetProtection formatCells="0" formatColumns="0" formatRows="0"/>
  <dataConsolidate/>
  <mergeCells count="266">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Q25:V25"/>
    <mergeCell ref="Y25:Y26"/>
    <mergeCell ref="C26:P26"/>
    <mergeCell ref="Q26:V26"/>
    <mergeCell ref="C129:AK129"/>
    <mergeCell ref="B95:B99"/>
    <mergeCell ref="C190:I190"/>
    <mergeCell ref="J190:AJ190"/>
    <mergeCell ref="C191:I191"/>
    <mergeCell ref="J191:AJ191"/>
    <mergeCell ref="F125:AJ125"/>
    <mergeCell ref="AI128:AK128"/>
    <mergeCell ref="AI131:AK131"/>
    <mergeCell ref="C111:AK111"/>
    <mergeCell ref="B116:Q116"/>
    <mergeCell ref="T116:AF116"/>
    <mergeCell ref="B184:B187"/>
    <mergeCell ref="G153:AJ153"/>
    <mergeCell ref="G143:AJ143"/>
    <mergeCell ref="B147:E150"/>
    <mergeCell ref="G146:AJ146"/>
    <mergeCell ref="G145:AJ145"/>
    <mergeCell ref="D124:AI124"/>
    <mergeCell ref="B113:AK113"/>
    <mergeCell ref="B188:B189"/>
    <mergeCell ref="C188:I189"/>
    <mergeCell ref="J188:AJ188"/>
    <mergeCell ref="J189:AJ189"/>
    <mergeCell ref="B182:AK182"/>
    <mergeCell ref="C132:AK132"/>
    <mergeCell ref="B134:E134"/>
    <mergeCell ref="G151:AJ151"/>
    <mergeCell ref="B143:E146"/>
    <mergeCell ref="G158:AJ158"/>
    <mergeCell ref="G139:AK139"/>
    <mergeCell ref="C178:AJ178"/>
    <mergeCell ref="C180:AJ180"/>
    <mergeCell ref="B161:AK161"/>
    <mergeCell ref="G155:AK155"/>
    <mergeCell ref="G156:AJ156"/>
    <mergeCell ref="B178:B179"/>
    <mergeCell ref="C192:I192"/>
    <mergeCell ref="J192:AJ192"/>
    <mergeCell ref="R169:AI169"/>
    <mergeCell ref="J183:AJ183"/>
    <mergeCell ref="C184:I187"/>
    <mergeCell ref="J184:AJ184"/>
    <mergeCell ref="J185:AJ185"/>
    <mergeCell ref="J186:AJ186"/>
    <mergeCell ref="J187:AJ187"/>
    <mergeCell ref="Y170:Z170"/>
    <mergeCell ref="AA170:AI170"/>
    <mergeCell ref="E169:F169"/>
    <mergeCell ref="H169:I169"/>
    <mergeCell ref="K169:L169"/>
    <mergeCell ref="O169:Q169"/>
    <mergeCell ref="C179:AJ179"/>
    <mergeCell ref="B118:Q118"/>
    <mergeCell ref="T118:AF118"/>
    <mergeCell ref="B177:AK177"/>
    <mergeCell ref="C167:AJ167"/>
    <mergeCell ref="C164:AK164"/>
    <mergeCell ref="B155:E158"/>
    <mergeCell ref="G147:AK147"/>
    <mergeCell ref="G157:AJ157"/>
    <mergeCell ref="B139:E142"/>
    <mergeCell ref="G140:AJ140"/>
    <mergeCell ref="G148:AJ148"/>
    <mergeCell ref="G149:AJ149"/>
    <mergeCell ref="G142:AK142"/>
    <mergeCell ref="G144:AK144"/>
    <mergeCell ref="G154:AJ154"/>
    <mergeCell ref="O170:Q170"/>
    <mergeCell ref="R170:S170"/>
    <mergeCell ref="T170:X170"/>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45:P45"/>
    <mergeCell ref="Q45:V45"/>
    <mergeCell ref="Q40:V40"/>
    <mergeCell ref="C43:P43"/>
    <mergeCell ref="Q43:V43"/>
    <mergeCell ref="F54:AK54"/>
    <mergeCell ref="Q44:V44"/>
    <mergeCell ref="C36:P36"/>
    <mergeCell ref="C48:AK48"/>
    <mergeCell ref="C49:AK49"/>
    <mergeCell ref="C50:AK50"/>
    <mergeCell ref="C40:P40"/>
    <mergeCell ref="C41:P41"/>
    <mergeCell ref="C42:P42"/>
    <mergeCell ref="Q41:V41"/>
    <mergeCell ref="Q42:V42"/>
    <mergeCell ref="C33:AK33"/>
    <mergeCell ref="D19:P19"/>
    <mergeCell ref="Q19:V19"/>
    <mergeCell ref="E20:P20"/>
    <mergeCell ref="Q20:V20"/>
    <mergeCell ref="AB60:AD60"/>
    <mergeCell ref="C183:I183"/>
    <mergeCell ref="G30:J30"/>
    <mergeCell ref="B57:AK57"/>
    <mergeCell ref="B55:E55"/>
    <mergeCell ref="F55:AK55"/>
    <mergeCell ref="C44:P44"/>
    <mergeCell ref="B37:B38"/>
    <mergeCell ref="B52:AK52"/>
    <mergeCell ref="C53:AK53"/>
    <mergeCell ref="C28:P28"/>
    <mergeCell ref="Q28:V28"/>
    <mergeCell ref="AA25:AA28"/>
    <mergeCell ref="B29:B30"/>
    <mergeCell ref="G152:AK152"/>
    <mergeCell ref="B60:S60"/>
    <mergeCell ref="T60:X60"/>
    <mergeCell ref="B54:E54"/>
    <mergeCell ref="B40:B45"/>
    <mergeCell ref="AN152:BA153"/>
    <mergeCell ref="AN156:BA157"/>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G150:AK150"/>
    <mergeCell ref="B151:E154"/>
    <mergeCell ref="G141:AJ141"/>
    <mergeCell ref="F134:AJ134"/>
    <mergeCell ref="G137:AJ137"/>
    <mergeCell ref="G135:AK135"/>
    <mergeCell ref="B135:E138"/>
    <mergeCell ref="G136:AJ136"/>
    <mergeCell ref="G138:AJ138"/>
    <mergeCell ref="AM21:BA21"/>
    <mergeCell ref="AM97:BA97"/>
    <mergeCell ref="AM99:BA99"/>
    <mergeCell ref="AN134:BA134"/>
    <mergeCell ref="AN136:BA137"/>
    <mergeCell ref="AN140:BA141"/>
    <mergeCell ref="AN144:BA145"/>
    <mergeCell ref="AN148:BA149"/>
    <mergeCell ref="AM73:BA74"/>
    <mergeCell ref="AM36:BA39"/>
  </mergeCells>
  <phoneticPr fontId="6"/>
  <conditionalFormatting sqref="B52:AK55">
    <cfRule type="expression" dxfId="67" priority="65">
      <formula>$Q$45=""</formula>
    </cfRule>
  </conditionalFormatting>
  <conditionalFormatting sqref="B83:AK83">
    <cfRule type="expression" dxfId="66" priority="62">
      <formula>$AI$83=""</formula>
    </cfRule>
  </conditionalFormatting>
  <conditionalFormatting sqref="B85:AK85">
    <cfRule type="expression" dxfId="65" priority="60">
      <formula>$AI$85=""</formula>
    </cfRule>
  </conditionalFormatting>
  <conditionalFormatting sqref="B106:AK111">
    <cfRule type="expression" dxfId="64" priority="59">
      <formula>$AM$105="記入不要"</formula>
    </cfRule>
  </conditionalFormatting>
  <conditionalFormatting sqref="S116">
    <cfRule type="expression" dxfId="63" priority="57">
      <formula>$S$116="○"</formula>
    </cfRule>
  </conditionalFormatting>
  <conditionalFormatting sqref="S117">
    <cfRule type="expression" dxfId="62" priority="56">
      <formula>$S$117="○"</formula>
    </cfRule>
  </conditionalFormatting>
  <conditionalFormatting sqref="S118">
    <cfRule type="expression" dxfId="61" priority="55">
      <formula>$S$118="○"</formula>
    </cfRule>
  </conditionalFormatting>
  <conditionalFormatting sqref="B128:AK129">
    <cfRule type="expression" dxfId="60" priority="50">
      <formula>$AI$128=""</formula>
    </cfRule>
  </conditionalFormatting>
  <conditionalFormatting sqref="B131:AK132">
    <cfRule type="expression" dxfId="59" priority="49">
      <formula>$AI$131=""</formula>
    </cfRule>
  </conditionalFormatting>
  <conditionalFormatting sqref="B83:AK100">
    <cfRule type="expression" dxfId="58" priority="48">
      <formula>$AM$81=TRUE</formula>
    </cfRule>
  </conditionalFormatting>
  <conditionalFormatting sqref="B104:AK111">
    <cfRule type="expression" dxfId="57" priority="47">
      <formula>$AM$102=TRUE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7:BA97">
    <cfRule type="expression" dxfId="51" priority="32">
      <formula>OR(AND($AM$94=FALSE,$J$97=""),AND($AN$94=TRUE,$J$97&lt;&gt;""))</formula>
    </cfRule>
  </conditionalFormatting>
  <conditionalFormatting sqref="AM99:BA99">
    <cfRule type="expression" dxfId="50" priority="31">
      <formula>OR(AND($AO$94=FALSE,$J$99=""),AND($AO$94=TRUE,$J$99&lt;&gt;""))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3:BA74">
    <cfRule type="expression" dxfId="46" priority="18">
      <formula>OR($U$70=0,$AI$73="○")</formula>
    </cfRule>
  </conditionalFormatting>
  <conditionalFormatting sqref="AM77:BA78">
    <cfRule type="expression" dxfId="45" priority="17">
      <formula>OR($U$70=0,$AI$77="○")</formula>
    </cfRule>
  </conditionalFormatting>
  <conditionalFormatting sqref="B120:AK125">
    <cfRule type="expression" dxfId="44" priority="84">
      <formula>$AM$116&lt;&gt;"×"</formula>
    </cfRule>
  </conditionalFormatting>
  <conditionalFormatting sqref="AM36:BA39">
    <cfRule type="expression" dxfId="43" priority="16">
      <formula>$Y$36="○"</formula>
    </cfRule>
  </conditionalFormatting>
  <conditionalFormatting sqref="AN134:BA134">
    <cfRule type="expression" dxfId="42" priority="85">
      <formula>OR($AI$128="",AND($AI$128="該当",COUNTIF($AM$135:$AM$158,TRUE)&gt;=1))</formula>
    </cfRule>
  </conditionalFormatting>
  <conditionalFormatting sqref="AN136:BA137">
    <cfRule type="expression" dxfId="41" priority="86">
      <formula>OR($AI$131="",AND($AI$131="該当",COUNTIF($AM$135:$AM$138,TRUE)&gt;=1))</formula>
    </cfRule>
  </conditionalFormatting>
  <conditionalFormatting sqref="AN140:BA141">
    <cfRule type="expression" dxfId="40" priority="87">
      <formula>OR($AI$131="",AND($AI$131="該当",COUNTIF($AM$139:$AM$142,TRUE)&gt;=1))</formula>
    </cfRule>
  </conditionalFormatting>
  <conditionalFormatting sqref="AN144:BA145">
    <cfRule type="expression" dxfId="39" priority="88">
      <formula>OR($AI$131="",AND($AI$131="該当",COUNTIF($AM$143:$AM$146,TRUE)&gt;=1))</formula>
    </cfRule>
  </conditionalFormatting>
  <conditionalFormatting sqref="AN148:BA149">
    <cfRule type="expression" dxfId="38" priority="89">
      <formula>OR($AI$131="",AND($AI$131="該当",COUNTIF($AM$147:$AM$150,TRUE)&gt;=1))</formula>
    </cfRule>
  </conditionalFormatting>
  <conditionalFormatting sqref="AN152:BA153">
    <cfRule type="expression" dxfId="37" priority="90">
      <formula>OR($AI$131="",AND($AI$131="該当",COUNTIF($AM$151:$AM$154,TRUE)&gt;=1))</formula>
    </cfRule>
  </conditionalFormatting>
  <conditionalFormatting sqref="AN156:BA157">
    <cfRule type="expression" dxfId="36" priority="91">
      <formula>OR($AI$131="",AND($AI$131="該当",COUNTIF($AM$155:$AM$158,TRUE)&gt;=1))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59:BA59">
    <cfRule type="expression" dxfId="32" priority="10">
      <formula>$AH$59&lt;&gt;"×"</formula>
    </cfRule>
  </conditionalFormatting>
  <conditionalFormatting sqref="AM59:BA60">
    <cfRule type="expression" dxfId="31" priority="9">
      <formula>AND($AH$59&lt;&gt;"×",$AH$60&lt;&gt;"×")</formula>
    </cfRule>
  </conditionalFormatting>
  <conditionalFormatting sqref="AM60:BA60">
    <cfRule type="expression" dxfId="30" priority="11">
      <formula>$AH$60&lt;&gt;"×"</formula>
    </cfRule>
  </conditionalFormatting>
  <conditionalFormatting sqref="AN125:BA125">
    <cfRule type="expression" dxfId="29" priority="8">
      <formula>OR(AND($AM$125=FALSE),AND($AM$125=TRUE,$F$125&lt;&gt;""))</formula>
    </cfRule>
  </conditionalFormatting>
  <conditionalFormatting sqref="AM66:BA67">
    <cfRule type="expression" dxfId="28" priority="7">
      <formula>$AB$66&lt;&gt;"×"</formula>
    </cfRule>
  </conditionalFormatting>
  <conditionalFormatting sqref="AM120:BA120">
    <cfRule type="expression" dxfId="27" priority="6">
      <formula>OR($AM$116&lt;&gt;"×",$AK$120="○")</formula>
    </cfRule>
  </conditionalFormatting>
  <conditionalFormatting sqref="AK28">
    <cfRule type="expression" dxfId="26" priority="5">
      <formula>$AM$81=TRUE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8:AK180">
    <cfRule type="expression" dxfId="23" priority="2">
      <formula>AK178=""</formula>
    </cfRule>
  </conditionalFormatting>
  <conditionalFormatting sqref="AK183:AK192">
    <cfRule type="expression" dxfId="22" priority="1">
      <formula>AK183=""</formula>
    </cfRule>
  </conditionalFormatting>
  <dataValidations count="3">
    <dataValidation imeMode="halfAlpha" allowBlank="1" showInputMessage="1" showErrorMessage="1" sqref="H169:I169 B13 L13 L46:S46 AK163 L15 O15:V15 L16:S16 K169:L169 E169:F169 X21:Y21 AA15:AB15 AE15:AK15"/>
    <dataValidation imeMode="hiragana" allowBlank="1" showInputMessage="1" showErrorMessage="1" sqref="T170"/>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133</xdr:row>
                    <xdr:rowOff>161925</xdr:rowOff>
                  </from>
                  <to>
                    <xdr:col>6</xdr:col>
                    <xdr:colOff>0</xdr:colOff>
                    <xdr:row>135</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140</xdr:row>
                    <xdr:rowOff>161925</xdr:rowOff>
                  </from>
                  <to>
                    <xdr:col>6</xdr:col>
                    <xdr:colOff>0</xdr:colOff>
                    <xdr:row>142</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141</xdr:row>
                    <xdr:rowOff>180975</xdr:rowOff>
                  </from>
                  <to>
                    <xdr:col>6</xdr:col>
                    <xdr:colOff>0</xdr:colOff>
                    <xdr:row>143</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146</xdr:row>
                    <xdr:rowOff>28575</xdr:rowOff>
                  </from>
                  <to>
                    <xdr:col>6</xdr:col>
                    <xdr:colOff>0</xdr:colOff>
                    <xdr:row>146</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146</xdr:row>
                    <xdr:rowOff>257175</xdr:rowOff>
                  </from>
                  <to>
                    <xdr:col>6</xdr:col>
                    <xdr:colOff>0</xdr:colOff>
                    <xdr:row>148</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147</xdr:row>
                    <xdr:rowOff>161925</xdr:rowOff>
                  </from>
                  <to>
                    <xdr:col>6</xdr:col>
                    <xdr:colOff>0</xdr:colOff>
                    <xdr:row>149</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148</xdr:row>
                    <xdr:rowOff>161925</xdr:rowOff>
                  </from>
                  <to>
                    <xdr:col>6</xdr:col>
                    <xdr:colOff>0</xdr:colOff>
                    <xdr:row>150</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149</xdr:row>
                    <xdr:rowOff>180975</xdr:rowOff>
                  </from>
                  <to>
                    <xdr:col>6</xdr:col>
                    <xdr:colOff>0</xdr:colOff>
                    <xdr:row>151</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151</xdr:row>
                    <xdr:rowOff>19050</xdr:rowOff>
                  </from>
                  <to>
                    <xdr:col>6</xdr:col>
                    <xdr:colOff>0</xdr:colOff>
                    <xdr:row>151</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151</xdr:row>
                    <xdr:rowOff>247650</xdr:rowOff>
                  </from>
                  <to>
                    <xdr:col>6</xdr:col>
                    <xdr:colOff>0</xdr:colOff>
                    <xdr:row>153</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152</xdr:row>
                    <xdr:rowOff>142875</xdr:rowOff>
                  </from>
                  <to>
                    <xdr:col>6</xdr:col>
                    <xdr:colOff>0</xdr:colOff>
                    <xdr:row>154</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3" customWidth="1"/>
    <col min="2" max="9" width="1.5" style="143" customWidth="1"/>
    <col min="10" max="10" width="17.875" style="143" customWidth="1"/>
    <col min="11" max="11" width="8.75" style="143" customWidth="1"/>
    <col min="12" max="12" width="10.125" style="143" customWidth="1"/>
    <col min="13" max="13" width="20" style="143" customWidth="1"/>
    <col min="14" max="14" width="19.5" style="143" customWidth="1"/>
    <col min="15" max="15" width="10.125" style="143" customWidth="1"/>
    <col min="16" max="16" width="12.125" style="143" customWidth="1"/>
    <col min="17" max="17" width="10.125" style="143" customWidth="1"/>
    <col min="18" max="18" width="10" style="143" customWidth="1"/>
    <col min="19" max="19" width="11.125" style="143" customWidth="1"/>
    <col min="20" max="20" width="11.125" style="204" customWidth="1"/>
    <col min="21" max="21" width="12.5" style="143" customWidth="1"/>
    <col min="22" max="22" width="11.125" style="143" customWidth="1"/>
    <col min="23" max="23" width="10.25" style="143" customWidth="1"/>
    <col min="24" max="24" width="4.875" style="204" customWidth="1"/>
    <col min="25" max="25" width="5.375" style="204" customWidth="1"/>
    <col min="26" max="26" width="11" style="143" customWidth="1"/>
    <col min="27" max="27" width="11.875" style="143" customWidth="1"/>
    <col min="28" max="28" width="10.875" style="143" customWidth="1"/>
    <col min="29" max="29" width="7.375" style="141" customWidth="1"/>
    <col min="30" max="30" width="0.125" style="436" customWidth="1"/>
    <col min="31" max="32" width="22.75" style="436" hidden="1" customWidth="1"/>
    <col min="33" max="33" width="21.5" style="436" hidden="1" customWidth="1"/>
    <col min="34" max="16384" width="9" style="437"/>
  </cols>
  <sheetData>
    <row r="1" spans="1:33" ht="27" customHeight="1">
      <c r="A1" s="433" t="s">
        <v>2088</v>
      </c>
      <c r="B1" s="434"/>
      <c r="C1" s="142"/>
      <c r="D1" s="142"/>
      <c r="E1" s="142"/>
      <c r="F1" s="142"/>
      <c r="G1" s="142"/>
      <c r="H1" s="142"/>
      <c r="I1" s="142"/>
      <c r="J1" s="142"/>
      <c r="K1" s="142"/>
      <c r="L1" s="142"/>
      <c r="M1" s="142"/>
      <c r="N1" s="142"/>
      <c r="O1" s="142"/>
      <c r="P1" s="142"/>
      <c r="Q1" s="142"/>
      <c r="R1" s="142"/>
      <c r="S1" s="142"/>
      <c r="T1" s="142"/>
      <c r="U1" s="142"/>
      <c r="V1" s="142"/>
      <c r="W1" s="142"/>
      <c r="X1" s="142"/>
      <c r="Y1" s="142"/>
      <c r="Z1" s="142"/>
      <c r="AA1" s="435" t="s">
        <v>22</v>
      </c>
      <c r="AB1" s="950" t="str">
        <f>IF(基本情報入力シート!C32="","",基本情報入力シート!C32)</f>
        <v>○○市</v>
      </c>
      <c r="AC1" s="950"/>
    </row>
    <row r="2" spans="1:33" ht="10.5" customHeight="1" thickBo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1"/>
      <c r="AB2" s="141"/>
    </row>
    <row r="3" spans="1:33" ht="23.25" customHeight="1" thickBot="1">
      <c r="A3" s="957" t="s">
        <v>28</v>
      </c>
      <c r="B3" s="957"/>
      <c r="C3" s="957"/>
      <c r="D3" s="957"/>
      <c r="E3" s="958"/>
      <c r="F3" s="996" t="str">
        <f>IF(基本情報入力シート!M37="","",基本情報入力シート!M37)</f>
        <v>○○ケアサービス</v>
      </c>
      <c r="G3" s="997"/>
      <c r="H3" s="997"/>
      <c r="I3" s="997"/>
      <c r="J3" s="997"/>
      <c r="K3" s="997"/>
      <c r="L3" s="997"/>
      <c r="M3" s="998"/>
      <c r="N3" s="141"/>
      <c r="O3" s="141"/>
      <c r="P3" s="141"/>
      <c r="Q3" s="141"/>
      <c r="R3" s="141"/>
      <c r="S3" s="141"/>
      <c r="T3" s="142"/>
      <c r="U3" s="142"/>
      <c r="V3" s="142"/>
      <c r="W3" s="142"/>
      <c r="X3" s="142"/>
      <c r="Y3" s="142"/>
      <c r="Z3" s="142"/>
      <c r="AA3" s="142"/>
      <c r="AB3" s="142"/>
      <c r="AC3" s="142"/>
    </row>
    <row r="4" spans="1:33" ht="21" customHeight="1" thickBot="1">
      <c r="A4" s="438"/>
      <c r="B4" s="438"/>
      <c r="C4" s="438"/>
      <c r="D4" s="439"/>
      <c r="E4" s="439"/>
      <c r="F4" s="439"/>
      <c r="G4" s="439"/>
      <c r="H4" s="439"/>
      <c r="I4" s="439"/>
      <c r="J4" s="439"/>
      <c r="K4" s="439"/>
      <c r="L4" s="439"/>
      <c r="M4" s="142"/>
      <c r="N4" s="142"/>
      <c r="O4" s="142"/>
      <c r="P4" s="142"/>
      <c r="Q4" s="142"/>
      <c r="R4" s="142"/>
      <c r="S4" s="142"/>
      <c r="T4" s="142"/>
      <c r="U4" s="141"/>
      <c r="V4" s="141"/>
      <c r="W4" s="141"/>
      <c r="X4" s="141"/>
      <c r="Y4" s="141"/>
      <c r="Z4" s="141"/>
      <c r="AA4" s="141"/>
      <c r="AB4" s="141"/>
      <c r="AC4" s="142"/>
    </row>
    <row r="5" spans="1:33" ht="25.5" customHeight="1">
      <c r="A5" s="142"/>
      <c r="B5" s="986" t="s">
        <v>2005</v>
      </c>
      <c r="C5" s="986"/>
      <c r="D5" s="986"/>
      <c r="E5" s="986"/>
      <c r="F5" s="986"/>
      <c r="G5" s="986"/>
      <c r="H5" s="986"/>
      <c r="I5" s="986"/>
      <c r="J5" s="986"/>
      <c r="K5" s="986"/>
      <c r="L5" s="986"/>
      <c r="M5" s="987"/>
      <c r="N5" s="440">
        <f>IFERROR(SUM(S:S),"")</f>
        <v>4395000</v>
      </c>
      <c r="O5" s="441" t="s">
        <v>4</v>
      </c>
      <c r="P5" s="142"/>
      <c r="Q5" s="142"/>
      <c r="R5" s="141"/>
      <c r="S5" s="142"/>
      <c r="T5" s="142"/>
      <c r="U5" s="141"/>
      <c r="V5" s="141"/>
      <c r="W5" s="141"/>
      <c r="X5" s="141"/>
      <c r="Y5" s="141"/>
      <c r="Z5" s="141"/>
      <c r="AA5" s="141"/>
      <c r="AB5" s="141"/>
      <c r="AC5" s="142"/>
      <c r="AE5" s="442" t="str">
        <f>IF((COUNTIF(R:R,"処遇加算Ⅰ")+COUNTIF(R:R,"処遇加算Ⅱ"))&gt;=1,"処遇加算Ⅰ・Ⅱあり","処遇加算Ⅰ・Ⅱなし")</f>
        <v>処遇加算Ⅰ・Ⅱあり</v>
      </c>
      <c r="AF5" s="442" t="str">
        <f>IF(COUNTIFS(Q:Q,"ベア加算なし",Z:Z,"ベア加算")&gt;=1,"新規ベア加算あり","")</f>
        <v>新規ベア加算あり</v>
      </c>
    </row>
    <row r="6" spans="1:33" ht="25.5" customHeight="1">
      <c r="A6" s="142"/>
      <c r="B6" s="986" t="s">
        <v>2004</v>
      </c>
      <c r="C6" s="986"/>
      <c r="D6" s="986"/>
      <c r="E6" s="986"/>
      <c r="F6" s="986"/>
      <c r="G6" s="986"/>
      <c r="H6" s="986"/>
      <c r="I6" s="986"/>
      <c r="J6" s="986"/>
      <c r="K6" s="986"/>
      <c r="L6" s="986"/>
      <c r="M6" s="987"/>
      <c r="N6" s="443">
        <f>IFERROR(SUM(V:V),"")</f>
        <v>1280004</v>
      </c>
      <c r="O6" s="441" t="s">
        <v>4</v>
      </c>
      <c r="P6" s="142"/>
      <c r="Q6" s="142"/>
      <c r="R6" s="141"/>
      <c r="S6" s="141"/>
      <c r="T6" s="141"/>
      <c r="U6" s="141"/>
      <c r="V6" s="141"/>
      <c r="W6" s="141"/>
      <c r="X6" s="141"/>
      <c r="Y6" s="141"/>
      <c r="Z6" s="141"/>
      <c r="AA6" s="141"/>
      <c r="AE6" s="442" t="str">
        <f>IF(COUNTIF(R:R,"処遇加算Ⅰ")&gt;=1,"処遇加算Ⅰあり","処遇加算Ⅰなし")</f>
        <v>処遇加算Ⅰあり</v>
      </c>
      <c r="AF6" s="442" t="str">
        <f>IF(COUNTIFS(Q:Q,"ベア加算",Z:Z,"ベア加算")&gt;=1,"継続ベア加算あり","")</f>
        <v>継続ベア加算あり</v>
      </c>
    </row>
    <row r="7" spans="1:33" ht="25.5" customHeight="1" thickBot="1">
      <c r="A7" s="142"/>
      <c r="B7" s="985" t="s">
        <v>2003</v>
      </c>
      <c r="C7" s="985"/>
      <c r="D7" s="959"/>
      <c r="E7" s="959"/>
      <c r="F7" s="959"/>
      <c r="G7" s="959"/>
      <c r="H7" s="959"/>
      <c r="I7" s="959"/>
      <c r="J7" s="959"/>
      <c r="K7" s="959"/>
      <c r="L7" s="959"/>
      <c r="M7" s="960"/>
      <c r="N7" s="443">
        <f>IFERROR(SUM(AA:AA),"")</f>
        <v>220000</v>
      </c>
      <c r="O7" s="441" t="s">
        <v>4</v>
      </c>
      <c r="P7" s="142"/>
      <c r="Q7" s="142"/>
      <c r="R7" s="191" t="s">
        <v>2017</v>
      </c>
      <c r="S7" s="142"/>
      <c r="T7" s="141"/>
      <c r="U7" s="141"/>
      <c r="V7" s="142"/>
      <c r="W7" s="142"/>
      <c r="X7" s="142"/>
      <c r="Y7" s="141"/>
      <c r="Z7" s="141"/>
      <c r="AA7" s="141"/>
      <c r="AB7" s="142"/>
      <c r="AE7" s="442" t="str">
        <f>IF((COUNTIF(U$16:U$115,"特定加算Ⅰ")+COUNTIF(U$16:U$1048576,"特定加算Ⅱ"))&gt;=1,"特定加算あり","特定加算なし")</f>
        <v>特定加算あり</v>
      </c>
      <c r="AF7" s="442"/>
    </row>
    <row r="8" spans="1:33" ht="25.5" customHeight="1">
      <c r="A8" s="142"/>
      <c r="B8" s="962"/>
      <c r="C8" s="963"/>
      <c r="D8" s="959" t="s">
        <v>2071</v>
      </c>
      <c r="E8" s="959"/>
      <c r="F8" s="959"/>
      <c r="G8" s="959"/>
      <c r="H8" s="959"/>
      <c r="I8" s="959"/>
      <c r="J8" s="959"/>
      <c r="K8" s="959"/>
      <c r="L8" s="959"/>
      <c r="M8" s="960"/>
      <c r="N8" s="444">
        <f>IFERROR(SUMIFS(AB:AB,Q:Q,"ベア加算なし",Z:Z,"ベア加算"),"")</f>
        <v>0</v>
      </c>
      <c r="O8" s="441" t="s">
        <v>4</v>
      </c>
      <c r="P8" s="142"/>
      <c r="Q8" s="142"/>
      <c r="R8" s="961" t="s">
        <v>2083</v>
      </c>
      <c r="S8" s="961" t="s">
        <v>2013</v>
      </c>
      <c r="T8" s="961"/>
      <c r="U8" s="1009"/>
      <c r="V8" s="445">
        <f>SUM(W$16:W$115)</f>
        <v>2</v>
      </c>
      <c r="W8" s="1007" t="str">
        <f>IF(AE7="特定加算なし","",IF(V8&gt;=V9,"○","×"))</f>
        <v>○</v>
      </c>
      <c r="X8" s="1005" t="s">
        <v>2014</v>
      </c>
      <c r="Y8" s="1006"/>
      <c r="Z8" s="1006"/>
      <c r="AA8" s="1006"/>
      <c r="AB8" s="1006"/>
      <c r="AF8" s="446"/>
      <c r="AG8" s="437"/>
    </row>
    <row r="9" spans="1:33" ht="25.5" customHeight="1" thickBot="1">
      <c r="A9" s="142"/>
      <c r="B9" s="960" t="s">
        <v>2243</v>
      </c>
      <c r="C9" s="988"/>
      <c r="D9" s="988"/>
      <c r="E9" s="988"/>
      <c r="F9" s="988"/>
      <c r="G9" s="988"/>
      <c r="H9" s="988"/>
      <c r="I9" s="988"/>
      <c r="J9" s="988"/>
      <c r="K9" s="988"/>
      <c r="L9" s="988"/>
      <c r="M9" s="989"/>
      <c r="N9" s="447">
        <f>IFERROR(SUM(AB$16:AB$115,T$16:T$115,X$16:Y$115),"")</f>
        <v>743239.84991059138</v>
      </c>
      <c r="O9" s="441" t="s">
        <v>4</v>
      </c>
      <c r="P9" s="142"/>
      <c r="Q9" s="142"/>
      <c r="R9" s="961"/>
      <c r="S9" s="961" t="s">
        <v>2086</v>
      </c>
      <c r="T9" s="961"/>
      <c r="U9" s="1009"/>
      <c r="V9" s="448">
        <f>SUM(AD$16:AD$115)</f>
        <v>2</v>
      </c>
      <c r="W9" s="1008"/>
      <c r="X9" s="1005"/>
      <c r="Y9" s="1006"/>
      <c r="Z9" s="1006"/>
      <c r="AA9" s="1006"/>
      <c r="AB9" s="1006"/>
      <c r="AF9" s="446"/>
      <c r="AG9" s="437"/>
    </row>
    <row r="10" spans="1:33" ht="7.5" customHeight="1">
      <c r="A10" s="142"/>
      <c r="B10" s="449"/>
      <c r="C10" s="449"/>
      <c r="D10" s="449"/>
      <c r="E10" s="449"/>
      <c r="F10" s="449"/>
      <c r="G10" s="449"/>
      <c r="H10" s="449"/>
      <c r="I10" s="449"/>
      <c r="J10" s="449"/>
      <c r="K10" s="449"/>
      <c r="L10" s="449"/>
      <c r="M10" s="449"/>
      <c r="N10" s="450"/>
      <c r="O10" s="450"/>
      <c r="P10" s="142"/>
      <c r="Q10" s="142"/>
      <c r="R10" s="450"/>
      <c r="S10" s="450"/>
      <c r="T10" s="142"/>
      <c r="U10" s="160"/>
      <c r="V10" s="160"/>
      <c r="W10" s="160"/>
      <c r="X10" s="160"/>
      <c r="Y10" s="160"/>
      <c r="Z10" s="160"/>
      <c r="AA10" s="142"/>
      <c r="AB10" s="142"/>
      <c r="AC10" s="142"/>
    </row>
    <row r="11" spans="1:33" ht="41.25" customHeight="1" thickBot="1">
      <c r="A11" s="142"/>
      <c r="B11" s="1004" t="s">
        <v>2265</v>
      </c>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451"/>
      <c r="Z11" s="451"/>
      <c r="AA11" s="451"/>
      <c r="AB11" s="451"/>
      <c r="AC11" s="451"/>
    </row>
    <row r="12" spans="1:33" ht="24" customHeight="1" thickBot="1">
      <c r="A12" s="973"/>
      <c r="B12" s="976" t="s">
        <v>2070</v>
      </c>
      <c r="C12" s="977"/>
      <c r="D12" s="977"/>
      <c r="E12" s="977"/>
      <c r="F12" s="977"/>
      <c r="G12" s="977"/>
      <c r="H12" s="977"/>
      <c r="I12" s="978"/>
      <c r="J12" s="964" t="s">
        <v>48</v>
      </c>
      <c r="K12" s="990" t="s">
        <v>95</v>
      </c>
      <c r="L12" s="991"/>
      <c r="M12" s="967" t="s">
        <v>49</v>
      </c>
      <c r="N12" s="970" t="s">
        <v>6</v>
      </c>
      <c r="O12" s="1032" t="s">
        <v>2091</v>
      </c>
      <c r="P12" s="1033"/>
      <c r="Q12" s="1034"/>
      <c r="R12" s="1013" t="s">
        <v>2090</v>
      </c>
      <c r="S12" s="1014"/>
      <c r="T12" s="1014"/>
      <c r="U12" s="1014"/>
      <c r="V12" s="1014"/>
      <c r="W12" s="1014"/>
      <c r="X12" s="1014"/>
      <c r="Y12" s="1014"/>
      <c r="Z12" s="1014"/>
      <c r="AA12" s="1014"/>
      <c r="AB12" s="1014"/>
      <c r="AC12" s="1015"/>
      <c r="AD12" s="999" t="s">
        <v>2238</v>
      </c>
      <c r="AE12" s="949" t="s">
        <v>2235</v>
      </c>
      <c r="AF12" s="949" t="s">
        <v>2236</v>
      </c>
      <c r="AG12" s="949" t="s">
        <v>2237</v>
      </c>
    </row>
    <row r="13" spans="1:33" ht="21.75" customHeight="1">
      <c r="A13" s="974"/>
      <c r="B13" s="979"/>
      <c r="C13" s="980"/>
      <c r="D13" s="980"/>
      <c r="E13" s="980"/>
      <c r="F13" s="980"/>
      <c r="G13" s="980"/>
      <c r="H13" s="980"/>
      <c r="I13" s="981"/>
      <c r="J13" s="965"/>
      <c r="K13" s="992"/>
      <c r="L13" s="993"/>
      <c r="M13" s="968"/>
      <c r="N13" s="971"/>
      <c r="O13" s="1000" t="s">
        <v>2092</v>
      </c>
      <c r="P13" s="965" t="s">
        <v>2093</v>
      </c>
      <c r="Q13" s="1002" t="s">
        <v>2094</v>
      </c>
      <c r="R13" s="1018" t="s">
        <v>2121</v>
      </c>
      <c r="S13" s="1019"/>
      <c r="T13" s="1019"/>
      <c r="U13" s="1025" t="s">
        <v>1963</v>
      </c>
      <c r="V13" s="1026"/>
      <c r="W13" s="1026"/>
      <c r="X13" s="1026"/>
      <c r="Y13" s="1027"/>
      <c r="Z13" s="954" t="s">
        <v>2094</v>
      </c>
      <c r="AA13" s="955"/>
      <c r="AB13" s="955"/>
      <c r="AC13" s="956"/>
      <c r="AD13" s="999"/>
      <c r="AE13" s="949"/>
      <c r="AF13" s="949"/>
      <c r="AG13" s="949"/>
    </row>
    <row r="14" spans="1:33" ht="51" customHeight="1">
      <c r="A14" s="974"/>
      <c r="B14" s="979"/>
      <c r="C14" s="980"/>
      <c r="D14" s="980"/>
      <c r="E14" s="980"/>
      <c r="F14" s="980"/>
      <c r="G14" s="980"/>
      <c r="H14" s="980"/>
      <c r="I14" s="981"/>
      <c r="J14" s="965"/>
      <c r="K14" s="994"/>
      <c r="L14" s="995"/>
      <c r="M14" s="968"/>
      <c r="N14" s="971"/>
      <c r="O14" s="1000"/>
      <c r="P14" s="965"/>
      <c r="Q14" s="1002"/>
      <c r="R14" s="1017" t="s">
        <v>193</v>
      </c>
      <c r="S14" s="1016" t="s">
        <v>194</v>
      </c>
      <c r="T14" s="1020" t="s">
        <v>2119</v>
      </c>
      <c r="U14" s="1017" t="s">
        <v>193</v>
      </c>
      <c r="V14" s="1016" t="s">
        <v>194</v>
      </c>
      <c r="W14" s="452" t="s">
        <v>2079</v>
      </c>
      <c r="X14" s="1020" t="s">
        <v>2119</v>
      </c>
      <c r="Y14" s="1028"/>
      <c r="Z14" s="1017" t="s">
        <v>193</v>
      </c>
      <c r="AA14" s="1016" t="s">
        <v>194</v>
      </c>
      <c r="AB14" s="1022" t="s">
        <v>2119</v>
      </c>
      <c r="AC14" s="1024" t="s">
        <v>2080</v>
      </c>
      <c r="AD14" s="999"/>
      <c r="AE14" s="949"/>
      <c r="AF14" s="949"/>
      <c r="AG14" s="949"/>
    </row>
    <row r="15" spans="1:33" ht="72" customHeight="1" thickBot="1">
      <c r="A15" s="975"/>
      <c r="B15" s="982"/>
      <c r="C15" s="983"/>
      <c r="D15" s="983"/>
      <c r="E15" s="983"/>
      <c r="F15" s="983"/>
      <c r="G15" s="983"/>
      <c r="H15" s="983"/>
      <c r="I15" s="984"/>
      <c r="J15" s="966"/>
      <c r="K15" s="453" t="s">
        <v>51</v>
      </c>
      <c r="L15" s="453" t="s">
        <v>52</v>
      </c>
      <c r="M15" s="969"/>
      <c r="N15" s="972"/>
      <c r="O15" s="1001"/>
      <c r="P15" s="966"/>
      <c r="Q15" s="1003"/>
      <c r="R15" s="1001"/>
      <c r="S15" s="966"/>
      <c r="T15" s="1021"/>
      <c r="U15" s="1001"/>
      <c r="V15" s="966"/>
      <c r="W15" s="454" t="s">
        <v>2122</v>
      </c>
      <c r="X15" s="1021"/>
      <c r="Y15" s="1029"/>
      <c r="Z15" s="1001"/>
      <c r="AA15" s="966"/>
      <c r="AB15" s="1023"/>
      <c r="AC15" s="1003"/>
      <c r="AD15" s="455" t="s">
        <v>2083</v>
      </c>
      <c r="AE15" s="949"/>
      <c r="AF15" s="949"/>
      <c r="AG15" s="949"/>
    </row>
    <row r="16" spans="1:33" s="465" customFormat="1" ht="24.95" customHeight="1">
      <c r="A16" s="456" t="s">
        <v>7</v>
      </c>
      <c r="B16" s="1010">
        <f>IF(基本情報入力シート!C53="","",基本情報入力シート!C53)</f>
        <v>1334567890</v>
      </c>
      <c r="C16" s="1011"/>
      <c r="D16" s="1011"/>
      <c r="E16" s="1011"/>
      <c r="F16" s="1011"/>
      <c r="G16" s="1011"/>
      <c r="H16" s="1011"/>
      <c r="I16" s="1012"/>
      <c r="J16" s="457" t="str">
        <f>IF(基本情報入力シート!M53="","",基本情報入力シート!M53)</f>
        <v>東京都</v>
      </c>
      <c r="K16" s="458" t="str">
        <f>IF(基本情報入力シート!R53="","",基本情報入力シート!R53)</f>
        <v>東京都</v>
      </c>
      <c r="L16" s="458" t="str">
        <f>IF(基本情報入力シート!W53="","",基本情報入力シート!W53)</f>
        <v>千代田区</v>
      </c>
      <c r="M16" s="459" t="str">
        <f>IF(基本情報入力シート!X53="","",基本情報入力シート!X53)</f>
        <v>○○ケアセンター</v>
      </c>
      <c r="N16" s="460" t="str">
        <f>IF(基本情報入力シート!Y53="","",基本情報入力シート!Y53)</f>
        <v>訪問介護</v>
      </c>
      <c r="O16" s="111" t="s">
        <v>139</v>
      </c>
      <c r="P16" s="112" t="s">
        <v>142</v>
      </c>
      <c r="Q16" s="116" t="s">
        <v>145</v>
      </c>
      <c r="R16" s="113" t="s">
        <v>138</v>
      </c>
      <c r="S16" s="106">
        <v>577000</v>
      </c>
      <c r="T16" s="461">
        <f>IFERROR(S16*VLOOKUP(AE16,【参考】数式用3!$AD$3:$BA$14,MATCH(N16,【参考】数式用3!$AD$2:$BA$2,0)),"")</f>
        <v>155832.11678832117</v>
      </c>
      <c r="U16" s="134" t="s">
        <v>141</v>
      </c>
      <c r="V16" s="135">
        <v>130000</v>
      </c>
      <c r="W16" s="135">
        <v>1</v>
      </c>
      <c r="X16" s="1035">
        <f>IFERROR(V16*VLOOKUP(AF16,【参考】数式用3!$AD$15:$BA$23,MATCH(N16,【参考】数式用3!$AD$2:$BA$2,0)),"")</f>
        <v>43333.333333333328</v>
      </c>
      <c r="Y16" s="1036"/>
      <c r="Z16" s="119" t="s">
        <v>144</v>
      </c>
      <c r="AA16" s="107">
        <v>100000</v>
      </c>
      <c r="AB16" s="462" t="str">
        <f>IFERROR(AA16*VLOOKUP(AG16,【参考】数式用3!$AD$3:$BA$27,MATCH(N16,【参考】数式用3!$AD$2:$BA$2,0)),"")</f>
        <v/>
      </c>
      <c r="AC16" s="120"/>
      <c r="AD16" s="463">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64" t="str">
        <f>IF(AND(O16="",R16=""),"",O16&amp;"から"&amp;R16)</f>
        <v>処遇加算Ⅱから処遇加算Ⅰ</v>
      </c>
      <c r="AF16" s="464" t="str">
        <f>IF(AND(P16="",U16=""),"",P16&amp;"から"&amp;U16)</f>
        <v>特定加算Ⅱから特定加算Ⅰ</v>
      </c>
      <c r="AG16" s="464" t="str">
        <f>IF(AND(Q16="",Z16=""),"",Q16&amp;"から"&amp;Z16)</f>
        <v>ベア加算なしからベア加算</v>
      </c>
    </row>
    <row r="17" spans="1:33" ht="24.95" customHeight="1">
      <c r="A17" s="466">
        <v>2</v>
      </c>
      <c r="B17" s="951">
        <f>IF(基本情報入力シート!C54="","",基本情報入力シート!C54)</f>
        <v>1334567890</v>
      </c>
      <c r="C17" s="952"/>
      <c r="D17" s="952"/>
      <c r="E17" s="952"/>
      <c r="F17" s="952"/>
      <c r="G17" s="952"/>
      <c r="H17" s="952"/>
      <c r="I17" s="953"/>
      <c r="J17" s="467" t="str">
        <f>IF(基本情報入力シート!M54="","",基本情報入力シート!M54)</f>
        <v>千代田区・中央区・港区</v>
      </c>
      <c r="K17" s="468" t="str">
        <f>IF(基本情報入力シート!R54="","",基本情報入力シート!R54)</f>
        <v>東京都</v>
      </c>
      <c r="L17" s="468" t="str">
        <f>IF(基本情報入力シート!W54="","",基本情報入力シート!W54)</f>
        <v>千代田区</v>
      </c>
      <c r="M17" s="469" t="str">
        <f>IF(基本情報入力シート!X54="","",基本情報入力シート!X54)</f>
        <v>○○ケアセンター</v>
      </c>
      <c r="N17" s="470" t="str">
        <f>IF(基本情報入力シート!Y54="","",基本情報入力シート!Y54)</f>
        <v>訪問型サービス（総合事業）</v>
      </c>
      <c r="O17" s="114" t="s">
        <v>139</v>
      </c>
      <c r="P17" s="115" t="s">
        <v>142</v>
      </c>
      <c r="Q17" s="116" t="s">
        <v>145</v>
      </c>
      <c r="R17" s="117" t="s">
        <v>138</v>
      </c>
      <c r="S17" s="108">
        <v>260000</v>
      </c>
      <c r="T17" s="461">
        <f>IFERROR(S17*VLOOKUP(AE17,【参考】数式用3!$AD$3:$BA$14,MATCH(N17,【参考】数式用3!$AD$2:$BA$2,0)),"")</f>
        <v>70218.97810218978</v>
      </c>
      <c r="U17" s="118" t="s">
        <v>142</v>
      </c>
      <c r="V17" s="109">
        <v>80000</v>
      </c>
      <c r="W17" s="133"/>
      <c r="X17" s="1037">
        <f>IFERROR(V17*VLOOKUP(AF17,【参考】数式用3!$AD$15:$BA$23,MATCH(N17,【参考】数式用3!$AD$2:$BA$2,0)),"")</f>
        <v>0</v>
      </c>
      <c r="Y17" s="1038"/>
      <c r="Z17" s="119" t="s">
        <v>144</v>
      </c>
      <c r="AA17" s="110">
        <v>50000</v>
      </c>
      <c r="AB17" s="471" t="str">
        <f>IFERROR(AA17*VLOOKUP(AG17,【参考】数式用3!$AD$3:$BA$27,MATCH(N17,【参考】数式用3!$AD$2:$BA$2,0)),"")</f>
        <v/>
      </c>
      <c r="AC17" s="121"/>
      <c r="AD17" s="463"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4" t="str">
        <f t="shared" ref="AE17:AE22" si="1">IF(AND(O17="",R17=""),"",O17&amp;"から"&amp;R17)</f>
        <v>処遇加算Ⅱから処遇加算Ⅰ</v>
      </c>
      <c r="AF17" s="464" t="str">
        <f t="shared" ref="AF17:AF22" si="2">IF(AND(P17="",U17=""),"",P17&amp;"から"&amp;U17)</f>
        <v>特定加算Ⅱから特定加算Ⅱ</v>
      </c>
      <c r="AG17" s="464" t="str">
        <f t="shared" ref="AG17:AG22" si="3">IF(AND(Q17="",Z17=""),"",Q17&amp;"から"&amp;Z17)</f>
        <v>ベア加算なしからベア加算</v>
      </c>
    </row>
    <row r="18" spans="1:33" ht="24.95" customHeight="1">
      <c r="A18" s="466">
        <v>3</v>
      </c>
      <c r="B18" s="951">
        <f>IF(基本情報入力シート!C55="","",基本情報入力シート!C55)</f>
        <v>1334567891</v>
      </c>
      <c r="C18" s="952"/>
      <c r="D18" s="952"/>
      <c r="E18" s="952"/>
      <c r="F18" s="952"/>
      <c r="G18" s="952"/>
      <c r="H18" s="952"/>
      <c r="I18" s="953"/>
      <c r="J18" s="467" t="str">
        <f>IF(基本情報入力シート!M55="","",基本情報入力シート!M55)</f>
        <v>東京都</v>
      </c>
      <c r="K18" s="468" t="str">
        <f>IF(基本情報入力シート!R55="","",基本情報入力シート!R55)</f>
        <v>東京都</v>
      </c>
      <c r="L18" s="468" t="str">
        <f>IF(基本情報入力シート!W55="","",基本情報入力シート!W55)</f>
        <v>千代田区</v>
      </c>
      <c r="M18" s="469" t="str">
        <f>IF(基本情報入力シート!X55="","",基本情報入力シート!X55)</f>
        <v>デイサービス△△</v>
      </c>
      <c r="N18" s="470" t="str">
        <f>IF(基本情報入力シート!Y55="","",基本情報入力シート!Y55)</f>
        <v>通所介護</v>
      </c>
      <c r="O18" s="114" t="s">
        <v>139</v>
      </c>
      <c r="P18" s="115" t="s">
        <v>143</v>
      </c>
      <c r="Q18" s="116" t="s">
        <v>144</v>
      </c>
      <c r="R18" s="117" t="s">
        <v>139</v>
      </c>
      <c r="S18" s="108">
        <v>280000</v>
      </c>
      <c r="T18" s="461">
        <f>IFERROR(S18*VLOOKUP(AE18,【参考】数式用3!$AD$3:$BA$14,MATCH(N18,【参考】数式用3!$AD$2:$BA$2,0)),"")</f>
        <v>0</v>
      </c>
      <c r="U18" s="118" t="s">
        <v>143</v>
      </c>
      <c r="V18" s="109"/>
      <c r="W18" s="133"/>
      <c r="X18" s="1030" t="str">
        <f>IFERROR(V18*VLOOKUP(AF18,【参考】数式用3!$AD$15:$BA$23,MATCH(N18,【参考】数式用3!$AD$2:$BA$2,0)),"")</f>
        <v/>
      </c>
      <c r="Y18" s="1031"/>
      <c r="Z18" s="119" t="s">
        <v>144</v>
      </c>
      <c r="AA18" s="110">
        <v>70000</v>
      </c>
      <c r="AB18" s="471">
        <f>IFERROR(AA18*VLOOKUP(AG18,【参考】数式用3!$AD$24:$BA$27,MATCH(N18,【参考】数式用3!$AD$2:$BA$2,0)),"")</f>
        <v>0</v>
      </c>
      <c r="AC18" s="121" t="s">
        <v>2230</v>
      </c>
      <c r="AD18" s="463" t="str">
        <f t="shared" si="0"/>
        <v/>
      </c>
      <c r="AE18" s="464" t="str">
        <f t="shared" si="1"/>
        <v>処遇加算Ⅱから処遇加算Ⅱ</v>
      </c>
      <c r="AF18" s="464" t="str">
        <f t="shared" si="2"/>
        <v>特定加算なしから特定加算なし</v>
      </c>
      <c r="AG18" s="464" t="str">
        <f t="shared" si="3"/>
        <v>ベア加算からベア加算</v>
      </c>
    </row>
    <row r="19" spans="1:33" ht="24.95" customHeight="1">
      <c r="A19" s="466">
        <v>4</v>
      </c>
      <c r="B19" s="951">
        <f>IF(基本情報入力シート!C56="","",基本情報入力シート!C56)</f>
        <v>1334567892</v>
      </c>
      <c r="C19" s="952"/>
      <c r="D19" s="952"/>
      <c r="E19" s="952"/>
      <c r="F19" s="952"/>
      <c r="G19" s="952"/>
      <c r="H19" s="952"/>
      <c r="I19" s="953"/>
      <c r="J19" s="467" t="str">
        <f>IF(基本情報入力シート!M56="","",基本情報入力シート!M56)</f>
        <v>中央区</v>
      </c>
      <c r="K19" s="468" t="str">
        <f>IF(基本情報入力シート!R56="","",基本情報入力シート!R56)</f>
        <v>東京都</v>
      </c>
      <c r="L19" s="468" t="str">
        <f>IF(基本情報入力シート!W56="","",基本情報入力シート!W56)</f>
        <v>中央区</v>
      </c>
      <c r="M19" s="469" t="str">
        <f>IF(基本情報入力シート!X56="","",基本情報入力シート!X56)</f>
        <v>○○の家</v>
      </c>
      <c r="N19" s="470" t="str">
        <f>IF(基本情報入力シート!Y56="","",基本情報入力シート!Y56)</f>
        <v>（介護予防）小規模多機能型居宅介護</v>
      </c>
      <c r="O19" s="114" t="s">
        <v>140</v>
      </c>
      <c r="P19" s="115" t="s">
        <v>143</v>
      </c>
      <c r="Q19" s="116" t="s">
        <v>145</v>
      </c>
      <c r="R19" s="117" t="s">
        <v>140</v>
      </c>
      <c r="S19" s="108">
        <v>158000</v>
      </c>
      <c r="T19" s="461">
        <f>IFERROR(S19*VLOOKUP(AE19,【参考】数式用3!$AD$3:$BA$14,MATCH(N19,【参考】数式用3!$AD$2:$BA$2,0)),"")</f>
        <v>0</v>
      </c>
      <c r="U19" s="118" t="s">
        <v>143</v>
      </c>
      <c r="V19" s="109"/>
      <c r="W19" s="133"/>
      <c r="X19" s="1030" t="str">
        <f>IFERROR(V19*VLOOKUP(AF19,【参考】数式用3!$AD$15:$BA$23,MATCH(N19,【参考】数式用3!$AD$2:$BA$2,0)),"")</f>
        <v/>
      </c>
      <c r="Y19" s="1031"/>
      <c r="Z19" s="119" t="s">
        <v>145</v>
      </c>
      <c r="AA19" s="110"/>
      <c r="AB19" s="471" t="str">
        <f>IFERROR(AA19*VLOOKUP(AG19,【参考】数式用3!$AD$24:$BA$27,MATCH(N19,【参考】数式用3!$AD$2:$BA$2,0)),"")</f>
        <v/>
      </c>
      <c r="AC19" s="121"/>
      <c r="AD19" s="463" t="str">
        <f t="shared" si="0"/>
        <v/>
      </c>
      <c r="AE19" s="464" t="str">
        <f t="shared" si="1"/>
        <v>処遇加算Ⅲから処遇加算Ⅲ</v>
      </c>
      <c r="AF19" s="464" t="str">
        <f t="shared" si="2"/>
        <v>特定加算なしから特定加算なし</v>
      </c>
      <c r="AG19" s="464" t="str">
        <f t="shared" si="3"/>
        <v>ベア加算なしからベア加算なし</v>
      </c>
    </row>
    <row r="20" spans="1:33" ht="24.95" customHeight="1">
      <c r="A20" s="466">
        <v>5</v>
      </c>
      <c r="B20" s="951">
        <f>IF(基本情報入力シート!C57="","",基本情報入力シート!C57)</f>
        <v>1334567893</v>
      </c>
      <c r="C20" s="952"/>
      <c r="D20" s="952"/>
      <c r="E20" s="952"/>
      <c r="F20" s="952"/>
      <c r="G20" s="952"/>
      <c r="H20" s="952"/>
      <c r="I20" s="953"/>
      <c r="J20" s="467" t="str">
        <f>IF(基本情報入力シート!M57="","",基本情報入力シート!M57)</f>
        <v>千葉県</v>
      </c>
      <c r="K20" s="468" t="str">
        <f>IF(基本情報入力シート!R57="","",基本情報入力シート!R57)</f>
        <v>千葉県</v>
      </c>
      <c r="L20" s="468" t="str">
        <f>IF(基本情報入力シート!W57="","",基本情報入力シート!W57)</f>
        <v>千葉市</v>
      </c>
      <c r="M20" s="469" t="str">
        <f>IF(基本情報入力シート!X57="","",基本情報入力シート!X57)</f>
        <v>介護老人福祉施設○○園</v>
      </c>
      <c r="N20" s="470" t="str">
        <f>IF(基本情報入力シート!Y57="","",基本情報入力シート!Y57)</f>
        <v>介護老人福祉施設</v>
      </c>
      <c r="O20" s="114" t="s">
        <v>139</v>
      </c>
      <c r="P20" s="115"/>
      <c r="Q20" s="116"/>
      <c r="R20" s="117" t="s">
        <v>139</v>
      </c>
      <c r="S20" s="108">
        <v>1240000</v>
      </c>
      <c r="T20" s="461">
        <f>IFERROR(S20*VLOOKUP(AE20,【参考】数式用3!$AD$3:$BA$14,MATCH(N20,【参考】数式用3!$AD$2:$BA$2,0)),"")</f>
        <v>0</v>
      </c>
      <c r="U20" s="118"/>
      <c r="V20" s="109"/>
      <c r="W20" s="133"/>
      <c r="X20" s="1030" t="str">
        <f>IFERROR(V20*VLOOKUP(AF20,【参考】数式用3!$AD$15:$BA$23,MATCH(N20,【参考】数式用3!$AD$2:$BA$2,0)),"")</f>
        <v/>
      </c>
      <c r="Y20" s="1031"/>
      <c r="Z20" s="119"/>
      <c r="AA20" s="110"/>
      <c r="AB20" s="471" t="str">
        <f>IFERROR(AA20*VLOOKUP(AG20,【参考】数式用3!$AD$24:$BA$27,MATCH(N20,【参考】数式用3!$AD$2:$BA$2,0)),"")</f>
        <v/>
      </c>
      <c r="AC20" s="121"/>
      <c r="AD20" s="463" t="str">
        <f t="shared" si="0"/>
        <v/>
      </c>
      <c r="AE20" s="464" t="str">
        <f t="shared" si="1"/>
        <v>処遇加算Ⅱから処遇加算Ⅱ</v>
      </c>
      <c r="AF20" s="464" t="str">
        <f t="shared" si="2"/>
        <v/>
      </c>
      <c r="AG20" s="464" t="str">
        <f t="shared" si="3"/>
        <v/>
      </c>
    </row>
    <row r="21" spans="1:33" ht="24.95" customHeight="1">
      <c r="A21" s="466">
        <v>6</v>
      </c>
      <c r="B21" s="951">
        <f>IF(基本情報入力シート!C58="","",基本情報入力シート!C58)</f>
        <v>1334567893</v>
      </c>
      <c r="C21" s="952"/>
      <c r="D21" s="952"/>
      <c r="E21" s="952"/>
      <c r="F21" s="952"/>
      <c r="G21" s="952"/>
      <c r="H21" s="952"/>
      <c r="I21" s="953"/>
      <c r="J21" s="467" t="str">
        <f>IF(基本情報入力シート!M58="","",基本情報入力シート!M58)</f>
        <v>千葉県</v>
      </c>
      <c r="K21" s="468" t="str">
        <f>IF(基本情報入力シート!R58="","",基本情報入力シート!R58)</f>
        <v>千葉県</v>
      </c>
      <c r="L21" s="468" t="str">
        <f>IF(基本情報入力シート!W58="","",基本情報入力シート!W58)</f>
        <v>千葉市</v>
      </c>
      <c r="M21" s="469" t="str">
        <f>IF(基本情報入力シート!X58="","",基本情報入力シート!X58)</f>
        <v>介護老人福祉施設○○園</v>
      </c>
      <c r="N21" s="470" t="str">
        <f>IF(基本情報入力シート!Y58="","",基本情報入力シート!Y58)</f>
        <v>介護老人福祉施設</v>
      </c>
      <c r="O21" s="114" t="s">
        <v>139</v>
      </c>
      <c r="P21" s="115" t="s">
        <v>142</v>
      </c>
      <c r="Q21" s="116" t="s">
        <v>145</v>
      </c>
      <c r="R21" s="117" t="s">
        <v>138</v>
      </c>
      <c r="S21" s="108">
        <v>1710000</v>
      </c>
      <c r="T21" s="461">
        <f>IFERROR(S21*VLOOKUP(AE21,【参考】数式用3!$AD$3:$BA$14,MATCH(N21,【参考】数式用3!$AD$2:$BA$2,0)),"")</f>
        <v>473855.42168674711</v>
      </c>
      <c r="U21" s="118" t="s">
        <v>142</v>
      </c>
      <c r="V21" s="109">
        <v>950000</v>
      </c>
      <c r="W21" s="133">
        <v>1</v>
      </c>
      <c r="X21" s="1030">
        <f>IFERROR(V21*VLOOKUP(AF21,【参考】数式用3!$AD$15:$BA$23,MATCH(N21,【参考】数式用3!$AD$2:$BA$2,0)),"")</f>
        <v>0</v>
      </c>
      <c r="Y21" s="1031"/>
      <c r="Z21" s="119" t="s">
        <v>145</v>
      </c>
      <c r="AA21" s="110"/>
      <c r="AB21" s="471" t="str">
        <f>IFERROR(AA21*VLOOKUP(AG21,【参考】数式用3!$AD$24:$BA$27,MATCH(N21,【参考】数式用3!$AD$2:$BA$2,0)),"")</f>
        <v/>
      </c>
      <c r="AC21" s="121"/>
      <c r="AD21" s="463">
        <f t="shared" si="0"/>
        <v>1</v>
      </c>
      <c r="AE21" s="464" t="str">
        <f t="shared" si="1"/>
        <v>処遇加算Ⅱから処遇加算Ⅰ</v>
      </c>
      <c r="AF21" s="464" t="str">
        <f t="shared" si="2"/>
        <v>特定加算Ⅱから特定加算Ⅱ</v>
      </c>
      <c r="AG21" s="464" t="str">
        <f t="shared" si="3"/>
        <v>ベア加算なしからベア加算なし</v>
      </c>
    </row>
    <row r="22" spans="1:33" ht="24.95" customHeight="1">
      <c r="A22" s="466">
        <v>7</v>
      </c>
      <c r="B22" s="951">
        <f>IF(基本情報入力シート!C59="","",基本情報入力シート!C59)</f>
        <v>1334567894</v>
      </c>
      <c r="C22" s="952"/>
      <c r="D22" s="952"/>
      <c r="E22" s="952"/>
      <c r="F22" s="952"/>
      <c r="G22" s="952"/>
      <c r="H22" s="952"/>
      <c r="I22" s="953"/>
      <c r="J22" s="467" t="str">
        <f>IF(基本情報入力シート!M59="","",基本情報入力シート!M59)</f>
        <v>千葉県</v>
      </c>
      <c r="K22" s="468" t="str">
        <f>IF(基本情報入力シート!R59="","",基本情報入力シート!R59)</f>
        <v>千葉県</v>
      </c>
      <c r="L22" s="468" t="str">
        <f>IF(基本情報入力シート!W59="","",基本情報入力シート!W59)</f>
        <v>千葉市</v>
      </c>
      <c r="M22" s="469" t="str">
        <f>IF(基本情報入力シート!X59="","",基本情報入力シート!X59)</f>
        <v>介護老人福祉施設○○園</v>
      </c>
      <c r="N22" s="470" t="str">
        <f>IF(基本情報入力シート!Y59="","",基本情報入力シート!Y59)</f>
        <v>（介護予防）短期入所生活介護</v>
      </c>
      <c r="O22" s="114" t="s">
        <v>140</v>
      </c>
      <c r="P22" s="115" t="s">
        <v>142</v>
      </c>
      <c r="Q22" s="116" t="s">
        <v>145</v>
      </c>
      <c r="R22" s="117" t="s">
        <v>140</v>
      </c>
      <c r="S22" s="108">
        <v>170000</v>
      </c>
      <c r="T22" s="461">
        <f>IFERROR(S22*VLOOKUP(AE22,【参考】数式用3!$AD$3:$BA$14,MATCH(N22,【参考】数式用3!$AD$2:$BA$2,0)),"")</f>
        <v>0</v>
      </c>
      <c r="U22" s="118" t="s">
        <v>142</v>
      </c>
      <c r="V22" s="109">
        <v>120000</v>
      </c>
      <c r="W22" s="133"/>
      <c r="X22" s="1030">
        <f>IFERROR(V22*VLOOKUP(AF22,【参考】数式用3!$AD$15:$BA$23,MATCH(N22,【参考】数式用3!$AD$2:$BA$2,0)),"")</f>
        <v>0</v>
      </c>
      <c r="Y22" s="1031"/>
      <c r="Z22" s="119" t="s">
        <v>145</v>
      </c>
      <c r="AA22" s="110"/>
      <c r="AB22" s="471" t="str">
        <f>IFERROR(AA22*VLOOKUP(AG22,【参考】数式用3!$AD$24:$BA$27,MATCH(N22,【参考】数式用3!$AD$2:$BA$2,0)),"")</f>
        <v/>
      </c>
      <c r="AC22" s="121"/>
      <c r="AD22" s="463" t="str">
        <f t="shared" si="0"/>
        <v/>
      </c>
      <c r="AE22" s="464" t="str">
        <f t="shared" si="1"/>
        <v>処遇加算Ⅲから処遇加算Ⅲ</v>
      </c>
      <c r="AF22" s="464" t="str">
        <f t="shared" si="2"/>
        <v>特定加算Ⅱから特定加算Ⅱ</v>
      </c>
      <c r="AG22" s="464" t="str">
        <f t="shared" si="3"/>
        <v>ベア加算なしからベア加算なし</v>
      </c>
    </row>
    <row r="23" spans="1:33" ht="24.95" customHeight="1">
      <c r="A23" s="466">
        <v>8</v>
      </c>
      <c r="B23" s="951" t="str">
        <f>IF(基本情報入力シート!C60="","",基本情報入力シート!C60)</f>
        <v/>
      </c>
      <c r="C23" s="952"/>
      <c r="D23" s="952"/>
      <c r="E23" s="952"/>
      <c r="F23" s="952"/>
      <c r="G23" s="952"/>
      <c r="H23" s="952"/>
      <c r="I23" s="953"/>
      <c r="J23" s="467" t="str">
        <f>IF(基本情報入力シート!M60="","",基本情報入力シート!M60)</f>
        <v/>
      </c>
      <c r="K23" s="468" t="str">
        <f>IF(基本情報入力シート!R60="","",基本情報入力シート!R60)</f>
        <v/>
      </c>
      <c r="L23" s="468" t="str">
        <f>IF(基本情報入力シート!W60="","",基本情報入力シート!W60)</f>
        <v/>
      </c>
      <c r="M23" s="469" t="str">
        <f>IF(基本情報入力シート!X60="","",基本情報入力シート!X60)</f>
        <v/>
      </c>
      <c r="N23" s="470" t="str">
        <f>IF(基本情報入力シート!Y60="","",基本情報入力シート!Y60)</f>
        <v/>
      </c>
      <c r="O23" s="114"/>
      <c r="P23" s="115"/>
      <c r="Q23" s="116"/>
      <c r="R23" s="117"/>
      <c r="S23" s="108"/>
      <c r="T23" s="461" t="str">
        <f>IFERROR(S23*VLOOKUP(AE23,【参考】数式用3!$AD$3:$BA$14,MATCH(N23,【参考】数式用3!$AD$2:$BA$2,0)),"")</f>
        <v/>
      </c>
      <c r="U23" s="118"/>
      <c r="V23" s="109"/>
      <c r="W23" s="133"/>
      <c r="X23" s="1030" t="str">
        <f>IFERROR(V23*VLOOKUP(AF23,【参考】数式用3!$AD$15:$BA$23,MATCH(N23,【参考】数式用3!$AD$2:$BA$2,0)),"")</f>
        <v/>
      </c>
      <c r="Y23" s="1031"/>
      <c r="Z23" s="119"/>
      <c r="AA23" s="110"/>
      <c r="AB23" s="471" t="str">
        <f>IFERROR(AA23*VLOOKUP(AG23,【参考】数式用3!$AD$24:$BA$27,MATCH(N23,【参考】数式用3!$AD$2:$BA$2,0)),"")</f>
        <v/>
      </c>
      <c r="AC23" s="121"/>
      <c r="AD23" s="463" t="str">
        <f t="shared" si="0"/>
        <v/>
      </c>
      <c r="AE23" s="464" t="str">
        <f t="shared" ref="AE23:AE86" si="4">IF(AND(O23="",R23=""),"",O23&amp;"から"&amp;R23)</f>
        <v/>
      </c>
      <c r="AF23" s="464" t="str">
        <f t="shared" ref="AF23:AF86" si="5">IF(AND(P23="",U23=""),"",P23&amp;"から"&amp;U23)</f>
        <v/>
      </c>
      <c r="AG23" s="464" t="str">
        <f t="shared" ref="AG23:AG86" si="6">IF(AND(Q23="",Z23=""),"",Q23&amp;"から"&amp;Z23)</f>
        <v/>
      </c>
    </row>
    <row r="24" spans="1:33" ht="24.95" customHeight="1">
      <c r="A24" s="466">
        <v>9</v>
      </c>
      <c r="B24" s="951" t="str">
        <f>IF(基本情報入力シート!C61="","",基本情報入力シート!C61)</f>
        <v/>
      </c>
      <c r="C24" s="952"/>
      <c r="D24" s="952"/>
      <c r="E24" s="952"/>
      <c r="F24" s="952"/>
      <c r="G24" s="952"/>
      <c r="H24" s="952"/>
      <c r="I24" s="953"/>
      <c r="J24" s="467" t="str">
        <f>IF(基本情報入力シート!M61="","",基本情報入力シート!M61)</f>
        <v/>
      </c>
      <c r="K24" s="468" t="str">
        <f>IF(基本情報入力シート!R61="","",基本情報入力シート!R61)</f>
        <v/>
      </c>
      <c r="L24" s="468" t="str">
        <f>IF(基本情報入力シート!W61="","",基本情報入力シート!W61)</f>
        <v/>
      </c>
      <c r="M24" s="469" t="str">
        <f>IF(基本情報入力シート!X61="","",基本情報入力シート!X61)</f>
        <v/>
      </c>
      <c r="N24" s="470" t="str">
        <f>IF(基本情報入力シート!Y61="","",基本情報入力シート!Y61)</f>
        <v/>
      </c>
      <c r="O24" s="114"/>
      <c r="P24" s="115"/>
      <c r="Q24" s="116"/>
      <c r="R24" s="117"/>
      <c r="S24" s="108"/>
      <c r="T24" s="461" t="str">
        <f>IFERROR(S24*VLOOKUP(AE24,【参考】数式用3!$AD$3:$BA$14,MATCH(N24,【参考】数式用3!$AD$2:$BA$2,0)),"")</f>
        <v/>
      </c>
      <c r="U24" s="118"/>
      <c r="V24" s="109"/>
      <c r="W24" s="133"/>
      <c r="X24" s="1030" t="str">
        <f>IFERROR(V24*VLOOKUP(AF24,【参考】数式用3!$AD$15:$BA$23,MATCH(N24,【参考】数式用3!$AD$2:$BA$2,0)),"")</f>
        <v/>
      </c>
      <c r="Y24" s="1031"/>
      <c r="Z24" s="119"/>
      <c r="AA24" s="110"/>
      <c r="AB24" s="471" t="str">
        <f>IFERROR(AA24*VLOOKUP(AG24,【参考】数式用3!$AD$24:$BA$27,MATCH(N24,【参考】数式用3!$AD$2:$BA$2,0)),"")</f>
        <v/>
      </c>
      <c r="AC24" s="121"/>
      <c r="AD24" s="463" t="str">
        <f t="shared" si="0"/>
        <v/>
      </c>
      <c r="AE24" s="464" t="str">
        <f t="shared" si="4"/>
        <v/>
      </c>
      <c r="AF24" s="464" t="str">
        <f t="shared" si="5"/>
        <v/>
      </c>
      <c r="AG24" s="464" t="str">
        <f t="shared" si="6"/>
        <v/>
      </c>
    </row>
    <row r="25" spans="1:33" ht="24.95" customHeight="1">
      <c r="A25" s="466">
        <v>10</v>
      </c>
      <c r="B25" s="951" t="str">
        <f>IF(基本情報入力シート!C62="","",基本情報入力シート!C62)</f>
        <v/>
      </c>
      <c r="C25" s="952"/>
      <c r="D25" s="952"/>
      <c r="E25" s="952"/>
      <c r="F25" s="952"/>
      <c r="G25" s="952"/>
      <c r="H25" s="952"/>
      <c r="I25" s="953"/>
      <c r="J25" s="467" t="str">
        <f>IF(基本情報入力シート!M62="","",基本情報入力シート!M62)</f>
        <v/>
      </c>
      <c r="K25" s="468" t="str">
        <f>IF(基本情報入力シート!R62="","",基本情報入力シート!R62)</f>
        <v/>
      </c>
      <c r="L25" s="468" t="str">
        <f>IF(基本情報入力シート!W62="","",基本情報入力シート!W62)</f>
        <v/>
      </c>
      <c r="M25" s="469" t="str">
        <f>IF(基本情報入力シート!X62="","",基本情報入力シート!X62)</f>
        <v/>
      </c>
      <c r="N25" s="470" t="str">
        <f>IF(基本情報入力シート!Y62="","",基本情報入力シート!Y62)</f>
        <v/>
      </c>
      <c r="O25" s="114"/>
      <c r="P25" s="115"/>
      <c r="Q25" s="116"/>
      <c r="R25" s="117"/>
      <c r="S25" s="108"/>
      <c r="T25" s="461" t="str">
        <f>IFERROR(S25*VLOOKUP(AE25,【参考】数式用3!$AD$3:$BA$14,MATCH(N25,【参考】数式用3!$AD$2:$BA$2,0)),"")</f>
        <v/>
      </c>
      <c r="U25" s="118"/>
      <c r="V25" s="109"/>
      <c r="W25" s="133"/>
      <c r="X25" s="1030" t="str">
        <f>IFERROR(V25*VLOOKUP(AF25,【参考】数式用3!$AD$15:$BA$23,MATCH(N25,【参考】数式用3!$AD$2:$BA$2,0)),"")</f>
        <v/>
      </c>
      <c r="Y25" s="1031"/>
      <c r="Z25" s="119"/>
      <c r="AA25" s="110"/>
      <c r="AB25" s="471" t="str">
        <f>IFERROR(AA25*VLOOKUP(AG25,【参考】数式用3!$AD$24:$BA$27,MATCH(N25,【参考】数式用3!$AD$2:$BA$2,0)),"")</f>
        <v/>
      </c>
      <c r="AC25" s="121"/>
      <c r="AD25" s="463" t="str">
        <f t="shared" si="0"/>
        <v/>
      </c>
      <c r="AE25" s="464" t="str">
        <f t="shared" si="4"/>
        <v/>
      </c>
      <c r="AF25" s="464" t="str">
        <f t="shared" si="5"/>
        <v/>
      </c>
      <c r="AG25" s="464" t="str">
        <f t="shared" si="6"/>
        <v/>
      </c>
    </row>
    <row r="26" spans="1:33" ht="24.95" customHeight="1">
      <c r="A26" s="466">
        <v>11</v>
      </c>
      <c r="B26" s="951" t="str">
        <f>IF(基本情報入力シート!C63="","",基本情報入力シート!C63)</f>
        <v/>
      </c>
      <c r="C26" s="952"/>
      <c r="D26" s="952"/>
      <c r="E26" s="952"/>
      <c r="F26" s="952"/>
      <c r="G26" s="952"/>
      <c r="H26" s="952"/>
      <c r="I26" s="953"/>
      <c r="J26" s="467" t="str">
        <f>IF(基本情報入力シート!M63="","",基本情報入力シート!M63)</f>
        <v/>
      </c>
      <c r="K26" s="468" t="str">
        <f>IF(基本情報入力シート!R63="","",基本情報入力シート!R63)</f>
        <v/>
      </c>
      <c r="L26" s="468" t="str">
        <f>IF(基本情報入力シート!W63="","",基本情報入力シート!W63)</f>
        <v/>
      </c>
      <c r="M26" s="469" t="str">
        <f>IF(基本情報入力シート!X63="","",基本情報入力シート!X63)</f>
        <v/>
      </c>
      <c r="N26" s="470" t="str">
        <f>IF(基本情報入力シート!Y63="","",基本情報入力シート!Y63)</f>
        <v/>
      </c>
      <c r="O26" s="114"/>
      <c r="P26" s="115"/>
      <c r="Q26" s="116"/>
      <c r="R26" s="117"/>
      <c r="S26" s="108"/>
      <c r="T26" s="461" t="str">
        <f>IFERROR(S26*VLOOKUP(AE26,【参考】数式用3!$AD$3:$BA$14,MATCH(N26,【参考】数式用3!$AD$2:$BA$2,0)),"")</f>
        <v/>
      </c>
      <c r="U26" s="118"/>
      <c r="V26" s="109"/>
      <c r="W26" s="133"/>
      <c r="X26" s="1030" t="str">
        <f>IFERROR(V26*VLOOKUP(AF26,【参考】数式用3!$AD$15:$BA$23,MATCH(N26,【参考】数式用3!$AD$2:$BA$2,0)),"")</f>
        <v/>
      </c>
      <c r="Y26" s="1031"/>
      <c r="Z26" s="119"/>
      <c r="AA26" s="110"/>
      <c r="AB26" s="471" t="str">
        <f>IFERROR(AA26*VLOOKUP(AG26,【参考】数式用3!$AD$24:$BA$27,MATCH(N26,【参考】数式用3!$AD$2:$BA$2,0)),"")</f>
        <v/>
      </c>
      <c r="AC26" s="121"/>
      <c r="AD26" s="463" t="str">
        <f t="shared" si="0"/>
        <v/>
      </c>
      <c r="AE26" s="464" t="str">
        <f t="shared" si="4"/>
        <v/>
      </c>
      <c r="AF26" s="464" t="str">
        <f t="shared" si="5"/>
        <v/>
      </c>
      <c r="AG26" s="464" t="str">
        <f t="shared" si="6"/>
        <v/>
      </c>
    </row>
    <row r="27" spans="1:33" ht="24.95" customHeight="1">
      <c r="A27" s="466">
        <v>12</v>
      </c>
      <c r="B27" s="951" t="str">
        <f>IF(基本情報入力シート!C64="","",基本情報入力シート!C64)</f>
        <v/>
      </c>
      <c r="C27" s="952"/>
      <c r="D27" s="952"/>
      <c r="E27" s="952"/>
      <c r="F27" s="952"/>
      <c r="G27" s="952"/>
      <c r="H27" s="952"/>
      <c r="I27" s="953"/>
      <c r="J27" s="467" t="str">
        <f>IF(基本情報入力シート!M64="","",基本情報入力シート!M64)</f>
        <v/>
      </c>
      <c r="K27" s="468" t="str">
        <f>IF(基本情報入力シート!R64="","",基本情報入力シート!R64)</f>
        <v/>
      </c>
      <c r="L27" s="468" t="str">
        <f>IF(基本情報入力シート!W64="","",基本情報入力シート!W64)</f>
        <v/>
      </c>
      <c r="M27" s="469" t="str">
        <f>IF(基本情報入力シート!X64="","",基本情報入力シート!X64)</f>
        <v/>
      </c>
      <c r="N27" s="470" t="str">
        <f>IF(基本情報入力シート!Y64="","",基本情報入力シート!Y64)</f>
        <v/>
      </c>
      <c r="O27" s="114"/>
      <c r="P27" s="115"/>
      <c r="Q27" s="116"/>
      <c r="R27" s="117"/>
      <c r="S27" s="108"/>
      <c r="T27" s="461" t="str">
        <f>IFERROR(S27*VLOOKUP(AE27,【参考】数式用3!$AD$3:$BA$14,MATCH(N27,【参考】数式用3!$AD$2:$BA$2,0)),"")</f>
        <v/>
      </c>
      <c r="U27" s="118"/>
      <c r="V27" s="109"/>
      <c r="W27" s="133"/>
      <c r="X27" s="1030" t="str">
        <f>IFERROR(V27*VLOOKUP(AF27,【参考】数式用3!$AD$15:$BA$23,MATCH(N27,【参考】数式用3!$AD$2:$BA$2,0)),"")</f>
        <v/>
      </c>
      <c r="Y27" s="1031"/>
      <c r="Z27" s="119"/>
      <c r="AA27" s="110"/>
      <c r="AB27" s="471" t="str">
        <f>IFERROR(AA27*VLOOKUP(AG27,【参考】数式用3!$AD$24:$BA$27,MATCH(N27,【参考】数式用3!$AD$2:$BA$2,0)),"")</f>
        <v/>
      </c>
      <c r="AC27" s="121"/>
      <c r="AD27" s="463" t="str">
        <f t="shared" si="0"/>
        <v/>
      </c>
      <c r="AE27" s="464" t="str">
        <f t="shared" si="4"/>
        <v/>
      </c>
      <c r="AF27" s="464" t="str">
        <f t="shared" si="5"/>
        <v/>
      </c>
      <c r="AG27" s="464" t="str">
        <f t="shared" si="6"/>
        <v/>
      </c>
    </row>
    <row r="28" spans="1:33" ht="24.95" customHeight="1">
      <c r="A28" s="466">
        <v>13</v>
      </c>
      <c r="B28" s="951" t="str">
        <f>IF(基本情報入力シート!C65="","",基本情報入力シート!C65)</f>
        <v/>
      </c>
      <c r="C28" s="952"/>
      <c r="D28" s="952"/>
      <c r="E28" s="952"/>
      <c r="F28" s="952"/>
      <c r="G28" s="952"/>
      <c r="H28" s="952"/>
      <c r="I28" s="953"/>
      <c r="J28" s="467" t="str">
        <f>IF(基本情報入力シート!M65="","",基本情報入力シート!M65)</f>
        <v/>
      </c>
      <c r="K28" s="468" t="str">
        <f>IF(基本情報入力シート!R65="","",基本情報入力シート!R65)</f>
        <v/>
      </c>
      <c r="L28" s="468" t="str">
        <f>IF(基本情報入力シート!W65="","",基本情報入力シート!W65)</f>
        <v/>
      </c>
      <c r="M28" s="469" t="str">
        <f>IF(基本情報入力シート!X65="","",基本情報入力シート!X65)</f>
        <v/>
      </c>
      <c r="N28" s="470" t="str">
        <f>IF(基本情報入力シート!Y65="","",基本情報入力シート!Y65)</f>
        <v/>
      </c>
      <c r="O28" s="114"/>
      <c r="P28" s="115"/>
      <c r="Q28" s="116"/>
      <c r="R28" s="117"/>
      <c r="S28" s="108"/>
      <c r="T28" s="461" t="str">
        <f>IFERROR(S28*VLOOKUP(AE28,【参考】数式用3!$AD$3:$BA$14,MATCH(N28,【参考】数式用3!$AD$2:$BA$2,0)),"")</f>
        <v/>
      </c>
      <c r="U28" s="118"/>
      <c r="V28" s="109"/>
      <c r="W28" s="133"/>
      <c r="X28" s="1030" t="str">
        <f>IFERROR(V28*VLOOKUP(AF28,【参考】数式用3!$AD$15:$BA$23,MATCH(N28,【参考】数式用3!$AD$2:$BA$2,0)),"")</f>
        <v/>
      </c>
      <c r="Y28" s="1031"/>
      <c r="Z28" s="119"/>
      <c r="AA28" s="110"/>
      <c r="AB28" s="471" t="str">
        <f>IFERROR(AA28*VLOOKUP(AG28,【参考】数式用3!$AD$24:$BA$27,MATCH(N28,【参考】数式用3!$AD$2:$BA$2,0)),"")</f>
        <v/>
      </c>
      <c r="AC28" s="121"/>
      <c r="AD28" s="463" t="str">
        <f t="shared" si="0"/>
        <v/>
      </c>
      <c r="AE28" s="464" t="str">
        <f t="shared" si="4"/>
        <v/>
      </c>
      <c r="AF28" s="464" t="str">
        <f t="shared" si="5"/>
        <v/>
      </c>
      <c r="AG28" s="464" t="str">
        <f t="shared" si="6"/>
        <v/>
      </c>
    </row>
    <row r="29" spans="1:33" ht="24.95" customHeight="1">
      <c r="A29" s="466">
        <v>14</v>
      </c>
      <c r="B29" s="951" t="str">
        <f>IF(基本情報入力シート!C66="","",基本情報入力シート!C66)</f>
        <v/>
      </c>
      <c r="C29" s="952"/>
      <c r="D29" s="952"/>
      <c r="E29" s="952"/>
      <c r="F29" s="952"/>
      <c r="G29" s="952"/>
      <c r="H29" s="952"/>
      <c r="I29" s="953"/>
      <c r="J29" s="467" t="str">
        <f>IF(基本情報入力シート!M66="","",基本情報入力シート!M66)</f>
        <v/>
      </c>
      <c r="K29" s="468" t="str">
        <f>IF(基本情報入力シート!R66="","",基本情報入力シート!R66)</f>
        <v/>
      </c>
      <c r="L29" s="468" t="str">
        <f>IF(基本情報入力シート!W66="","",基本情報入力シート!W66)</f>
        <v/>
      </c>
      <c r="M29" s="469" t="str">
        <f>IF(基本情報入力シート!X66="","",基本情報入力シート!X66)</f>
        <v/>
      </c>
      <c r="N29" s="470" t="str">
        <f>IF(基本情報入力シート!Y66="","",基本情報入力シート!Y66)</f>
        <v/>
      </c>
      <c r="O29" s="114"/>
      <c r="P29" s="115"/>
      <c r="Q29" s="116"/>
      <c r="R29" s="117"/>
      <c r="S29" s="108"/>
      <c r="T29" s="461" t="str">
        <f>IFERROR(S29*VLOOKUP(AE29,【参考】数式用3!$AD$3:$BA$14,MATCH(N29,【参考】数式用3!$AD$2:$BA$2,0)),"")</f>
        <v/>
      </c>
      <c r="U29" s="118"/>
      <c r="V29" s="109"/>
      <c r="W29" s="133"/>
      <c r="X29" s="1030" t="str">
        <f>IFERROR(V29*VLOOKUP(AF29,【参考】数式用3!$AD$15:$BA$23,MATCH(N29,【参考】数式用3!$AD$2:$BA$2,0)),"")</f>
        <v/>
      </c>
      <c r="Y29" s="1031"/>
      <c r="Z29" s="119"/>
      <c r="AA29" s="110"/>
      <c r="AB29" s="471" t="str">
        <f>IFERROR(AA29*VLOOKUP(AG29,【参考】数式用3!$AD$24:$BA$27,MATCH(N29,【参考】数式用3!$AD$2:$BA$2,0)),"")</f>
        <v/>
      </c>
      <c r="AC29" s="121"/>
      <c r="AD29" s="463" t="str">
        <f t="shared" si="0"/>
        <v/>
      </c>
      <c r="AE29" s="464" t="str">
        <f t="shared" si="4"/>
        <v/>
      </c>
      <c r="AF29" s="464" t="str">
        <f t="shared" si="5"/>
        <v/>
      </c>
      <c r="AG29" s="464" t="str">
        <f t="shared" si="6"/>
        <v/>
      </c>
    </row>
    <row r="30" spans="1:33" ht="24.95" customHeight="1">
      <c r="A30" s="466">
        <v>15</v>
      </c>
      <c r="B30" s="951" t="str">
        <f>IF(基本情報入力シート!C67="","",基本情報入力シート!C67)</f>
        <v/>
      </c>
      <c r="C30" s="952"/>
      <c r="D30" s="952"/>
      <c r="E30" s="952"/>
      <c r="F30" s="952"/>
      <c r="G30" s="952"/>
      <c r="H30" s="952"/>
      <c r="I30" s="953"/>
      <c r="J30" s="467" t="str">
        <f>IF(基本情報入力シート!M67="","",基本情報入力シート!M67)</f>
        <v/>
      </c>
      <c r="K30" s="468" t="str">
        <f>IF(基本情報入力シート!R67="","",基本情報入力シート!R67)</f>
        <v/>
      </c>
      <c r="L30" s="468" t="str">
        <f>IF(基本情報入力シート!W67="","",基本情報入力シート!W67)</f>
        <v/>
      </c>
      <c r="M30" s="469" t="str">
        <f>IF(基本情報入力シート!X67="","",基本情報入力シート!X67)</f>
        <v/>
      </c>
      <c r="N30" s="470" t="str">
        <f>IF(基本情報入力シート!Y67="","",基本情報入力シート!Y67)</f>
        <v/>
      </c>
      <c r="O30" s="114"/>
      <c r="P30" s="115"/>
      <c r="Q30" s="116"/>
      <c r="R30" s="117"/>
      <c r="S30" s="108"/>
      <c r="T30" s="461" t="str">
        <f>IFERROR(S30*VLOOKUP(AE30,【参考】数式用3!$AD$3:$BA$14,MATCH(N30,【参考】数式用3!$AD$2:$BA$2,0)),"")</f>
        <v/>
      </c>
      <c r="U30" s="118"/>
      <c r="V30" s="109"/>
      <c r="W30" s="133"/>
      <c r="X30" s="1030" t="str">
        <f>IFERROR(V30*VLOOKUP(AF30,【参考】数式用3!$AD$15:$BA$23,MATCH(N30,【参考】数式用3!$AD$2:$BA$2,0)),"")</f>
        <v/>
      </c>
      <c r="Y30" s="1031"/>
      <c r="Z30" s="119"/>
      <c r="AA30" s="110"/>
      <c r="AB30" s="471" t="str">
        <f>IFERROR(AA30*VLOOKUP(AG30,【参考】数式用3!$AD$24:$BA$27,MATCH(N30,【参考】数式用3!$AD$2:$BA$2,0)),"")</f>
        <v/>
      </c>
      <c r="AC30" s="121"/>
      <c r="AD30" s="463" t="str">
        <f t="shared" si="0"/>
        <v/>
      </c>
      <c r="AE30" s="464" t="str">
        <f t="shared" si="4"/>
        <v/>
      </c>
      <c r="AF30" s="464" t="str">
        <f t="shared" si="5"/>
        <v/>
      </c>
      <c r="AG30" s="464" t="str">
        <f t="shared" si="6"/>
        <v/>
      </c>
    </row>
    <row r="31" spans="1:33" ht="24.95" customHeight="1">
      <c r="A31" s="466">
        <v>16</v>
      </c>
      <c r="B31" s="951" t="str">
        <f>IF(基本情報入力シート!C68="","",基本情報入力シート!C68)</f>
        <v/>
      </c>
      <c r="C31" s="952"/>
      <c r="D31" s="952"/>
      <c r="E31" s="952"/>
      <c r="F31" s="952"/>
      <c r="G31" s="952"/>
      <c r="H31" s="952"/>
      <c r="I31" s="953"/>
      <c r="J31" s="467" t="str">
        <f>IF(基本情報入力シート!M68="","",基本情報入力シート!M68)</f>
        <v/>
      </c>
      <c r="K31" s="468" t="str">
        <f>IF(基本情報入力シート!R68="","",基本情報入力シート!R68)</f>
        <v/>
      </c>
      <c r="L31" s="468" t="str">
        <f>IF(基本情報入力シート!W68="","",基本情報入力シート!W68)</f>
        <v/>
      </c>
      <c r="M31" s="469" t="str">
        <f>IF(基本情報入力シート!X68="","",基本情報入力シート!X68)</f>
        <v/>
      </c>
      <c r="N31" s="470" t="str">
        <f>IF(基本情報入力シート!Y68="","",基本情報入力シート!Y68)</f>
        <v/>
      </c>
      <c r="O31" s="114"/>
      <c r="P31" s="115"/>
      <c r="Q31" s="116"/>
      <c r="R31" s="117"/>
      <c r="S31" s="108"/>
      <c r="T31" s="461" t="str">
        <f>IFERROR(S31*VLOOKUP(AE31,【参考】数式用3!$AD$3:$BA$14,MATCH(N31,【参考】数式用3!$AD$2:$BA$2,0)),"")</f>
        <v/>
      </c>
      <c r="U31" s="118"/>
      <c r="V31" s="109"/>
      <c r="W31" s="133"/>
      <c r="X31" s="1030" t="str">
        <f>IFERROR(V31*VLOOKUP(AF31,【参考】数式用3!$AD$15:$BA$23,MATCH(N31,【参考】数式用3!$AD$2:$BA$2,0)),"")</f>
        <v/>
      </c>
      <c r="Y31" s="1031"/>
      <c r="Z31" s="119"/>
      <c r="AA31" s="110"/>
      <c r="AB31" s="471" t="str">
        <f>IFERROR(AA31*VLOOKUP(AG31,【参考】数式用3!$AD$24:$BA$27,MATCH(N31,【参考】数式用3!$AD$2:$BA$2,0)),"")</f>
        <v/>
      </c>
      <c r="AC31" s="121"/>
      <c r="AD31" s="463" t="str">
        <f t="shared" si="0"/>
        <v/>
      </c>
      <c r="AE31" s="464" t="str">
        <f t="shared" si="4"/>
        <v/>
      </c>
      <c r="AF31" s="464" t="str">
        <f t="shared" si="5"/>
        <v/>
      </c>
      <c r="AG31" s="464" t="str">
        <f t="shared" si="6"/>
        <v/>
      </c>
    </row>
    <row r="32" spans="1:33" ht="24.95" customHeight="1">
      <c r="A32" s="466">
        <v>17</v>
      </c>
      <c r="B32" s="951" t="str">
        <f>IF(基本情報入力シート!C69="","",基本情報入力シート!C69)</f>
        <v/>
      </c>
      <c r="C32" s="952"/>
      <c r="D32" s="952"/>
      <c r="E32" s="952"/>
      <c r="F32" s="952"/>
      <c r="G32" s="952"/>
      <c r="H32" s="952"/>
      <c r="I32" s="953"/>
      <c r="J32" s="468" t="str">
        <f>IF(基本情報入力シート!M69="","",基本情報入力シート!M69)</f>
        <v/>
      </c>
      <c r="K32" s="468" t="str">
        <f>IF(基本情報入力シート!R69="","",基本情報入力シート!R69)</f>
        <v/>
      </c>
      <c r="L32" s="468" t="str">
        <f>IF(基本情報入力シート!W69="","",基本情報入力シート!W69)</f>
        <v/>
      </c>
      <c r="M32" s="497" t="str">
        <f>IF(基本情報入力シート!X69="","",基本情報入力シート!X69)</f>
        <v/>
      </c>
      <c r="N32" s="508" t="str">
        <f>IF(基本情報入力シート!Y69="","",基本情報入力シート!Y69)</f>
        <v/>
      </c>
      <c r="O32" s="114"/>
      <c r="P32" s="115"/>
      <c r="Q32" s="116"/>
      <c r="R32" s="114"/>
      <c r="S32" s="503"/>
      <c r="T32" s="461" t="str">
        <f>IFERROR(S32*VLOOKUP(AE32,【参考】数式用3!$AD$3:$BA$14,MATCH(N32,【参考】数式用3!$AD$2:$BA$2,0)),"")</f>
        <v/>
      </c>
      <c r="U32" s="505"/>
      <c r="V32" s="133"/>
      <c r="W32" s="133"/>
      <c r="X32" s="1030" t="str">
        <f>IFERROR(V32*VLOOKUP(AF32,【参考】数式用3!$AD$15:$BA$23,MATCH(N32,【参考】数式用3!$AD$2:$BA$2,0)),"")</f>
        <v/>
      </c>
      <c r="Y32" s="1031"/>
      <c r="Z32" s="512"/>
      <c r="AA32" s="507"/>
      <c r="AB32" s="500" t="str">
        <f>IFERROR(AA32*VLOOKUP(AG32,【参考】数式用3!$AD$24:$BA$27,MATCH(N32,【参考】数式用3!$AD$2:$BA$2,0)),"")</f>
        <v/>
      </c>
      <c r="AC32" s="121"/>
      <c r="AD32" s="463" t="str">
        <f t="shared" si="0"/>
        <v/>
      </c>
      <c r="AE32" s="464" t="str">
        <f t="shared" si="4"/>
        <v/>
      </c>
      <c r="AF32" s="464" t="str">
        <f t="shared" si="5"/>
        <v/>
      </c>
      <c r="AG32" s="464" t="str">
        <f t="shared" si="6"/>
        <v/>
      </c>
    </row>
    <row r="33" spans="1:33" ht="24.95" customHeight="1">
      <c r="A33" s="466">
        <v>18</v>
      </c>
      <c r="B33" s="951" t="str">
        <f>IF(基本情報入力シート!C70="","",基本情報入力シート!C70)</f>
        <v/>
      </c>
      <c r="C33" s="952"/>
      <c r="D33" s="952"/>
      <c r="E33" s="952"/>
      <c r="F33" s="952"/>
      <c r="G33" s="952"/>
      <c r="H33" s="952"/>
      <c r="I33" s="953"/>
      <c r="J33" s="467" t="str">
        <f>IF(基本情報入力シート!M70="","",基本情報入力シート!M70)</f>
        <v/>
      </c>
      <c r="K33" s="468" t="str">
        <f>IF(基本情報入力シート!R70="","",基本情報入力シート!R70)</f>
        <v/>
      </c>
      <c r="L33" s="468" t="str">
        <f>IF(基本情報入力シート!W70="","",基本情報入力シート!W70)</f>
        <v/>
      </c>
      <c r="M33" s="469" t="str">
        <f>IF(基本情報入力シート!X70="","",基本情報入力シート!X70)</f>
        <v/>
      </c>
      <c r="N33" s="470" t="str">
        <f>IF(基本情報入力シート!Y70="","",基本情報入力シート!Y70)</f>
        <v/>
      </c>
      <c r="O33" s="114"/>
      <c r="P33" s="115"/>
      <c r="Q33" s="116"/>
      <c r="R33" s="117"/>
      <c r="S33" s="108"/>
      <c r="T33" s="461" t="str">
        <f>IFERROR(S33*VLOOKUP(AE33,【参考】数式用3!$AD$3:$BA$14,MATCH(N33,【参考】数式用3!$AD$2:$BA$2,0)),"")</f>
        <v/>
      </c>
      <c r="U33" s="118"/>
      <c r="V33" s="109"/>
      <c r="W33" s="133"/>
      <c r="X33" s="1030" t="str">
        <f>IFERROR(V33*VLOOKUP(AF33,【参考】数式用3!$AD$15:$BA$23,MATCH(N33,【参考】数式用3!$AD$2:$BA$2,0)),"")</f>
        <v/>
      </c>
      <c r="Y33" s="1031"/>
      <c r="Z33" s="119"/>
      <c r="AA33" s="110"/>
      <c r="AB33" s="471" t="str">
        <f>IFERROR(AA33*VLOOKUP(AG33,【参考】数式用3!$AD$24:$BA$27,MATCH(N33,【参考】数式用3!$AD$2:$BA$2,0)),"")</f>
        <v/>
      </c>
      <c r="AC33" s="121"/>
      <c r="AD33" s="463" t="str">
        <f t="shared" si="0"/>
        <v/>
      </c>
      <c r="AE33" s="464" t="str">
        <f t="shared" si="4"/>
        <v/>
      </c>
      <c r="AF33" s="464" t="str">
        <f t="shared" si="5"/>
        <v/>
      </c>
      <c r="AG33" s="464" t="str">
        <f t="shared" si="6"/>
        <v/>
      </c>
    </row>
    <row r="34" spans="1:33" ht="24.95" customHeight="1">
      <c r="A34" s="466">
        <v>19</v>
      </c>
      <c r="B34" s="951" t="str">
        <f>IF(基本情報入力シート!C71="","",基本情報入力シート!C71)</f>
        <v/>
      </c>
      <c r="C34" s="952"/>
      <c r="D34" s="952"/>
      <c r="E34" s="952"/>
      <c r="F34" s="952"/>
      <c r="G34" s="952"/>
      <c r="H34" s="952"/>
      <c r="I34" s="953"/>
      <c r="J34" s="467" t="str">
        <f>IF(基本情報入力シート!M71="","",基本情報入力シート!M71)</f>
        <v/>
      </c>
      <c r="K34" s="468" t="str">
        <f>IF(基本情報入力シート!R71="","",基本情報入力シート!R71)</f>
        <v/>
      </c>
      <c r="L34" s="468" t="str">
        <f>IF(基本情報入力シート!W71="","",基本情報入力シート!W71)</f>
        <v/>
      </c>
      <c r="M34" s="469" t="str">
        <f>IF(基本情報入力シート!X71="","",基本情報入力シート!X71)</f>
        <v/>
      </c>
      <c r="N34" s="470" t="str">
        <f>IF(基本情報入力シート!Y71="","",基本情報入力シート!Y71)</f>
        <v/>
      </c>
      <c r="O34" s="114"/>
      <c r="P34" s="115"/>
      <c r="Q34" s="116"/>
      <c r="R34" s="117"/>
      <c r="S34" s="108"/>
      <c r="T34" s="461" t="str">
        <f>IFERROR(S34*VLOOKUP(AE34,【参考】数式用3!$AD$3:$BA$14,MATCH(N34,【参考】数式用3!$AD$2:$BA$2,0)),"")</f>
        <v/>
      </c>
      <c r="U34" s="118"/>
      <c r="V34" s="109"/>
      <c r="W34" s="133"/>
      <c r="X34" s="1030" t="str">
        <f>IFERROR(V34*VLOOKUP(AF34,【参考】数式用3!$AD$15:$BA$23,MATCH(N34,【参考】数式用3!$AD$2:$BA$2,0)),"")</f>
        <v/>
      </c>
      <c r="Y34" s="1031"/>
      <c r="Z34" s="119"/>
      <c r="AA34" s="110"/>
      <c r="AB34" s="471" t="str">
        <f>IFERROR(AA34*VLOOKUP(AG34,【参考】数式用3!$AD$24:$BA$27,MATCH(N34,【参考】数式用3!$AD$2:$BA$2,0)),"")</f>
        <v/>
      </c>
      <c r="AC34" s="121"/>
      <c r="AD34" s="463" t="str">
        <f t="shared" si="0"/>
        <v/>
      </c>
      <c r="AE34" s="464" t="str">
        <f t="shared" si="4"/>
        <v/>
      </c>
      <c r="AF34" s="464" t="str">
        <f t="shared" si="5"/>
        <v/>
      </c>
      <c r="AG34" s="464" t="str">
        <f t="shared" si="6"/>
        <v/>
      </c>
    </row>
    <row r="35" spans="1:33" ht="24.95" customHeight="1">
      <c r="A35" s="466">
        <v>20</v>
      </c>
      <c r="B35" s="951" t="str">
        <f>IF(基本情報入力シート!C72="","",基本情報入力シート!C72)</f>
        <v/>
      </c>
      <c r="C35" s="952"/>
      <c r="D35" s="952"/>
      <c r="E35" s="952"/>
      <c r="F35" s="952"/>
      <c r="G35" s="952"/>
      <c r="H35" s="952"/>
      <c r="I35" s="953"/>
      <c r="J35" s="467" t="str">
        <f>IF(基本情報入力シート!M72="","",基本情報入力シート!M72)</f>
        <v/>
      </c>
      <c r="K35" s="468" t="str">
        <f>IF(基本情報入力シート!R72="","",基本情報入力シート!R72)</f>
        <v/>
      </c>
      <c r="L35" s="468" t="str">
        <f>IF(基本情報入力シート!W72="","",基本情報入力シート!W72)</f>
        <v/>
      </c>
      <c r="M35" s="469" t="str">
        <f>IF(基本情報入力シート!X72="","",基本情報入力シート!X72)</f>
        <v/>
      </c>
      <c r="N35" s="470" t="str">
        <f>IF(基本情報入力シート!Y72="","",基本情報入力シート!Y72)</f>
        <v/>
      </c>
      <c r="O35" s="114"/>
      <c r="P35" s="115"/>
      <c r="Q35" s="116"/>
      <c r="R35" s="117"/>
      <c r="S35" s="108"/>
      <c r="T35" s="461" t="str">
        <f>IFERROR(S35*VLOOKUP(AE35,【参考】数式用3!$AD$3:$BA$14,MATCH(N35,【参考】数式用3!$AD$2:$BA$2,0)),"")</f>
        <v/>
      </c>
      <c r="U35" s="118"/>
      <c r="V35" s="109"/>
      <c r="W35" s="133"/>
      <c r="X35" s="1030" t="str">
        <f>IFERROR(V35*VLOOKUP(AF35,【参考】数式用3!$AD$15:$BA$23,MATCH(N35,【参考】数式用3!$AD$2:$BA$2,0)),"")</f>
        <v/>
      </c>
      <c r="Y35" s="1031"/>
      <c r="Z35" s="119"/>
      <c r="AA35" s="110"/>
      <c r="AB35" s="471" t="str">
        <f>IFERROR(AA35*VLOOKUP(AG35,【参考】数式用3!$AD$24:$BA$27,MATCH(N35,【参考】数式用3!$AD$2:$BA$2,0)),"")</f>
        <v/>
      </c>
      <c r="AC35" s="121"/>
      <c r="AD35" s="463" t="str">
        <f t="shared" si="0"/>
        <v/>
      </c>
      <c r="AE35" s="464" t="str">
        <f t="shared" si="4"/>
        <v/>
      </c>
      <c r="AF35" s="464" t="str">
        <f t="shared" si="5"/>
        <v/>
      </c>
      <c r="AG35" s="464" t="str">
        <f t="shared" si="6"/>
        <v/>
      </c>
    </row>
    <row r="36" spans="1:33" ht="24.95" customHeight="1">
      <c r="A36" s="466">
        <v>21</v>
      </c>
      <c r="B36" s="951" t="str">
        <f>IF(基本情報入力シート!C73="","",基本情報入力シート!C73)</f>
        <v/>
      </c>
      <c r="C36" s="952"/>
      <c r="D36" s="952"/>
      <c r="E36" s="952"/>
      <c r="F36" s="952"/>
      <c r="G36" s="952"/>
      <c r="H36" s="952"/>
      <c r="I36" s="953"/>
      <c r="J36" s="467" t="str">
        <f>IF(基本情報入力シート!M73="","",基本情報入力シート!M73)</f>
        <v/>
      </c>
      <c r="K36" s="468" t="str">
        <f>IF(基本情報入力シート!R73="","",基本情報入力シート!R73)</f>
        <v/>
      </c>
      <c r="L36" s="468" t="str">
        <f>IF(基本情報入力シート!W73="","",基本情報入力シート!W73)</f>
        <v/>
      </c>
      <c r="M36" s="469" t="str">
        <f>IF(基本情報入力シート!X73="","",基本情報入力シート!X73)</f>
        <v/>
      </c>
      <c r="N36" s="470" t="str">
        <f>IF(基本情報入力シート!Y73="","",基本情報入力シート!Y73)</f>
        <v/>
      </c>
      <c r="O36" s="114"/>
      <c r="P36" s="115"/>
      <c r="Q36" s="116"/>
      <c r="R36" s="117"/>
      <c r="S36" s="108"/>
      <c r="T36" s="461" t="str">
        <f>IFERROR(S36*VLOOKUP(AE36,【参考】数式用3!$AD$3:$BA$14,MATCH(N36,【参考】数式用3!$AD$2:$BA$2,0)),"")</f>
        <v/>
      </c>
      <c r="U36" s="118"/>
      <c r="V36" s="109"/>
      <c r="W36" s="133"/>
      <c r="X36" s="1030" t="str">
        <f>IFERROR(V36*VLOOKUP(AF36,【参考】数式用3!$AD$15:$BA$23,MATCH(N36,【参考】数式用3!$AD$2:$BA$2,0)),"")</f>
        <v/>
      </c>
      <c r="Y36" s="1031"/>
      <c r="Z36" s="119"/>
      <c r="AA36" s="110"/>
      <c r="AB36" s="471" t="str">
        <f>IFERROR(AA36*VLOOKUP(AG36,【参考】数式用3!$AD$24:$BA$27,MATCH(N36,【参考】数式用3!$AD$2:$BA$2,0)),"")</f>
        <v/>
      </c>
      <c r="AC36" s="121"/>
      <c r="AD36" s="463" t="str">
        <f t="shared" si="0"/>
        <v/>
      </c>
      <c r="AE36" s="464" t="str">
        <f t="shared" si="4"/>
        <v/>
      </c>
      <c r="AF36" s="464" t="str">
        <f t="shared" si="5"/>
        <v/>
      </c>
      <c r="AG36" s="464" t="str">
        <f t="shared" si="6"/>
        <v/>
      </c>
    </row>
    <row r="37" spans="1:33" ht="24.95" customHeight="1">
      <c r="A37" s="466">
        <v>22</v>
      </c>
      <c r="B37" s="951" t="str">
        <f>IF(基本情報入力シート!C74="","",基本情報入力シート!C74)</f>
        <v/>
      </c>
      <c r="C37" s="952"/>
      <c r="D37" s="952"/>
      <c r="E37" s="952"/>
      <c r="F37" s="952"/>
      <c r="G37" s="952"/>
      <c r="H37" s="952"/>
      <c r="I37" s="953"/>
      <c r="J37" s="467" t="str">
        <f>IF(基本情報入力シート!M74="","",基本情報入力シート!M74)</f>
        <v/>
      </c>
      <c r="K37" s="468" t="str">
        <f>IF(基本情報入力シート!R74="","",基本情報入力シート!R74)</f>
        <v/>
      </c>
      <c r="L37" s="468" t="str">
        <f>IF(基本情報入力シート!W74="","",基本情報入力シート!W74)</f>
        <v/>
      </c>
      <c r="M37" s="469" t="str">
        <f>IF(基本情報入力シート!X74="","",基本情報入力シート!X74)</f>
        <v/>
      </c>
      <c r="N37" s="470" t="str">
        <f>IF(基本情報入力シート!Y74="","",基本情報入力シート!Y74)</f>
        <v/>
      </c>
      <c r="O37" s="114"/>
      <c r="P37" s="115"/>
      <c r="Q37" s="116"/>
      <c r="R37" s="117"/>
      <c r="S37" s="108"/>
      <c r="T37" s="461" t="str">
        <f>IFERROR(S37*VLOOKUP(AE37,【参考】数式用3!$AD$3:$BA$14,MATCH(N37,【参考】数式用3!$AD$2:$BA$2,0)),"")</f>
        <v/>
      </c>
      <c r="U37" s="118"/>
      <c r="V37" s="109"/>
      <c r="W37" s="133"/>
      <c r="X37" s="1030" t="str">
        <f>IFERROR(V37*VLOOKUP(AF37,【参考】数式用3!$AD$15:$BA$23,MATCH(N37,【参考】数式用3!$AD$2:$BA$2,0)),"")</f>
        <v/>
      </c>
      <c r="Y37" s="1031"/>
      <c r="Z37" s="119"/>
      <c r="AA37" s="110"/>
      <c r="AB37" s="471" t="str">
        <f>IFERROR(AA37*VLOOKUP(AG37,【参考】数式用3!$AD$24:$BA$27,MATCH(N37,【参考】数式用3!$AD$2:$BA$2,0)),"")</f>
        <v/>
      </c>
      <c r="AC37" s="121"/>
      <c r="AD37" s="463" t="str">
        <f t="shared" si="0"/>
        <v/>
      </c>
      <c r="AE37" s="464" t="str">
        <f t="shared" si="4"/>
        <v/>
      </c>
      <c r="AF37" s="464" t="str">
        <f t="shared" si="5"/>
        <v/>
      </c>
      <c r="AG37" s="464" t="str">
        <f t="shared" si="6"/>
        <v/>
      </c>
    </row>
    <row r="38" spans="1:33" ht="24.95" customHeight="1">
      <c r="A38" s="466">
        <v>23</v>
      </c>
      <c r="B38" s="951" t="str">
        <f>IF(基本情報入力シート!C75="","",基本情報入力シート!C75)</f>
        <v/>
      </c>
      <c r="C38" s="952"/>
      <c r="D38" s="952"/>
      <c r="E38" s="952"/>
      <c r="F38" s="952"/>
      <c r="G38" s="952"/>
      <c r="H38" s="952"/>
      <c r="I38" s="953"/>
      <c r="J38" s="467" t="str">
        <f>IF(基本情報入力シート!M75="","",基本情報入力シート!M75)</f>
        <v/>
      </c>
      <c r="K38" s="468" t="str">
        <f>IF(基本情報入力シート!R75="","",基本情報入力シート!R75)</f>
        <v/>
      </c>
      <c r="L38" s="468" t="str">
        <f>IF(基本情報入力シート!W75="","",基本情報入力シート!W75)</f>
        <v/>
      </c>
      <c r="M38" s="469" t="str">
        <f>IF(基本情報入力シート!X75="","",基本情報入力シート!X75)</f>
        <v/>
      </c>
      <c r="N38" s="470" t="str">
        <f>IF(基本情報入力シート!Y75="","",基本情報入力シート!Y75)</f>
        <v/>
      </c>
      <c r="O38" s="114"/>
      <c r="P38" s="115"/>
      <c r="Q38" s="116"/>
      <c r="R38" s="117"/>
      <c r="S38" s="108"/>
      <c r="T38" s="461" t="str">
        <f>IFERROR(S38*VLOOKUP(AE38,【参考】数式用3!$AD$3:$BA$14,MATCH(N38,【参考】数式用3!$AD$2:$BA$2,0)),"")</f>
        <v/>
      </c>
      <c r="U38" s="118"/>
      <c r="V38" s="109"/>
      <c r="W38" s="133"/>
      <c r="X38" s="1030" t="str">
        <f>IFERROR(V38*VLOOKUP(AF38,【参考】数式用3!$AD$15:$BA$23,MATCH(N38,【参考】数式用3!$AD$2:$BA$2,0)),"")</f>
        <v/>
      </c>
      <c r="Y38" s="1031"/>
      <c r="Z38" s="119"/>
      <c r="AA38" s="110"/>
      <c r="AB38" s="471" t="str">
        <f>IFERROR(AA38*VLOOKUP(AG38,【参考】数式用3!$AD$24:$BA$27,MATCH(N38,【参考】数式用3!$AD$2:$BA$2,0)),"")</f>
        <v/>
      </c>
      <c r="AC38" s="121"/>
      <c r="AD38" s="463" t="str">
        <f t="shared" si="0"/>
        <v/>
      </c>
      <c r="AE38" s="464" t="str">
        <f t="shared" si="4"/>
        <v/>
      </c>
      <c r="AF38" s="464" t="str">
        <f t="shared" si="5"/>
        <v/>
      </c>
      <c r="AG38" s="464" t="str">
        <f t="shared" si="6"/>
        <v/>
      </c>
    </row>
    <row r="39" spans="1:33" ht="24.95" customHeight="1">
      <c r="A39" s="466">
        <v>24</v>
      </c>
      <c r="B39" s="951" t="str">
        <f>IF(基本情報入力シート!C76="","",基本情報入力シート!C76)</f>
        <v/>
      </c>
      <c r="C39" s="952"/>
      <c r="D39" s="952"/>
      <c r="E39" s="952"/>
      <c r="F39" s="952"/>
      <c r="G39" s="952"/>
      <c r="H39" s="952"/>
      <c r="I39" s="953"/>
      <c r="J39" s="467" t="str">
        <f>IF(基本情報入力シート!M76="","",基本情報入力シート!M76)</f>
        <v/>
      </c>
      <c r="K39" s="468" t="str">
        <f>IF(基本情報入力シート!R76="","",基本情報入力シート!R76)</f>
        <v/>
      </c>
      <c r="L39" s="468" t="str">
        <f>IF(基本情報入力シート!W76="","",基本情報入力シート!W76)</f>
        <v/>
      </c>
      <c r="M39" s="469" t="str">
        <f>IF(基本情報入力シート!X76="","",基本情報入力シート!X76)</f>
        <v/>
      </c>
      <c r="N39" s="470" t="str">
        <f>IF(基本情報入力シート!Y76="","",基本情報入力シート!Y76)</f>
        <v/>
      </c>
      <c r="O39" s="114"/>
      <c r="P39" s="115"/>
      <c r="Q39" s="116"/>
      <c r="R39" s="117"/>
      <c r="S39" s="108"/>
      <c r="T39" s="461" t="str">
        <f>IFERROR(S39*VLOOKUP(AE39,【参考】数式用3!$AD$3:$BA$14,MATCH(N39,【参考】数式用3!$AD$2:$BA$2,0)),"")</f>
        <v/>
      </c>
      <c r="U39" s="118"/>
      <c r="V39" s="109"/>
      <c r="W39" s="133"/>
      <c r="X39" s="1030" t="str">
        <f>IFERROR(V39*VLOOKUP(AF39,【参考】数式用3!$AD$15:$BA$23,MATCH(N39,【参考】数式用3!$AD$2:$BA$2,0)),"")</f>
        <v/>
      </c>
      <c r="Y39" s="1031"/>
      <c r="Z39" s="119"/>
      <c r="AA39" s="110"/>
      <c r="AB39" s="471" t="str">
        <f>IFERROR(AA39*VLOOKUP(AG39,【参考】数式用3!$AD$24:$BA$27,MATCH(N39,【参考】数式用3!$AD$2:$BA$2,0)),"")</f>
        <v/>
      </c>
      <c r="AC39" s="121"/>
      <c r="AD39" s="463" t="str">
        <f t="shared" si="0"/>
        <v/>
      </c>
      <c r="AE39" s="464" t="str">
        <f t="shared" si="4"/>
        <v/>
      </c>
      <c r="AF39" s="464" t="str">
        <f t="shared" si="5"/>
        <v/>
      </c>
      <c r="AG39" s="464" t="str">
        <f t="shared" si="6"/>
        <v/>
      </c>
    </row>
    <row r="40" spans="1:33" ht="24.95" customHeight="1">
      <c r="A40" s="466">
        <v>25</v>
      </c>
      <c r="B40" s="951" t="str">
        <f>IF(基本情報入力シート!C77="","",基本情報入力シート!C77)</f>
        <v/>
      </c>
      <c r="C40" s="952"/>
      <c r="D40" s="952"/>
      <c r="E40" s="952"/>
      <c r="F40" s="952"/>
      <c r="G40" s="952"/>
      <c r="H40" s="952"/>
      <c r="I40" s="953"/>
      <c r="J40" s="467" t="str">
        <f>IF(基本情報入力シート!M77="","",基本情報入力シート!M77)</f>
        <v/>
      </c>
      <c r="K40" s="468" t="str">
        <f>IF(基本情報入力シート!R77="","",基本情報入力シート!R77)</f>
        <v/>
      </c>
      <c r="L40" s="468" t="str">
        <f>IF(基本情報入力シート!W77="","",基本情報入力シート!W77)</f>
        <v/>
      </c>
      <c r="M40" s="469" t="str">
        <f>IF(基本情報入力シート!X77="","",基本情報入力シート!X77)</f>
        <v/>
      </c>
      <c r="N40" s="470" t="str">
        <f>IF(基本情報入力シート!Y77="","",基本情報入力シート!Y77)</f>
        <v/>
      </c>
      <c r="O40" s="114"/>
      <c r="P40" s="115"/>
      <c r="Q40" s="116"/>
      <c r="R40" s="117"/>
      <c r="S40" s="108"/>
      <c r="T40" s="461" t="str">
        <f>IFERROR(S40*VLOOKUP(AE40,【参考】数式用3!$AD$3:$BA$14,MATCH(N40,【参考】数式用3!$AD$2:$BA$2,0)),"")</f>
        <v/>
      </c>
      <c r="U40" s="118"/>
      <c r="V40" s="109"/>
      <c r="W40" s="133"/>
      <c r="X40" s="1030" t="str">
        <f>IFERROR(V40*VLOOKUP(AF40,【参考】数式用3!$AD$15:$BA$23,MATCH(N40,【参考】数式用3!$AD$2:$BA$2,0)),"")</f>
        <v/>
      </c>
      <c r="Y40" s="1031"/>
      <c r="Z40" s="119"/>
      <c r="AA40" s="110"/>
      <c r="AB40" s="471" t="str">
        <f>IFERROR(AA40*VLOOKUP(AG40,【参考】数式用3!$AD$24:$BA$27,MATCH(N40,【参考】数式用3!$AD$2:$BA$2,0)),"")</f>
        <v/>
      </c>
      <c r="AC40" s="121"/>
      <c r="AD40" s="463" t="str">
        <f t="shared" si="0"/>
        <v/>
      </c>
      <c r="AE40" s="464" t="str">
        <f t="shared" si="4"/>
        <v/>
      </c>
      <c r="AF40" s="464" t="str">
        <f t="shared" si="5"/>
        <v/>
      </c>
      <c r="AG40" s="464" t="str">
        <f t="shared" si="6"/>
        <v/>
      </c>
    </row>
    <row r="41" spans="1:33" ht="24.95" customHeight="1">
      <c r="A41" s="466">
        <v>26</v>
      </c>
      <c r="B41" s="951" t="str">
        <f>IF(基本情報入力シート!C78="","",基本情報入力シート!C78)</f>
        <v/>
      </c>
      <c r="C41" s="952"/>
      <c r="D41" s="952"/>
      <c r="E41" s="952"/>
      <c r="F41" s="952"/>
      <c r="G41" s="952"/>
      <c r="H41" s="952"/>
      <c r="I41" s="953"/>
      <c r="J41" s="467" t="str">
        <f>IF(基本情報入力シート!M78="","",基本情報入力シート!M78)</f>
        <v/>
      </c>
      <c r="K41" s="468" t="str">
        <f>IF(基本情報入力シート!R78="","",基本情報入力シート!R78)</f>
        <v/>
      </c>
      <c r="L41" s="468" t="str">
        <f>IF(基本情報入力シート!W78="","",基本情報入力シート!W78)</f>
        <v/>
      </c>
      <c r="M41" s="469" t="str">
        <f>IF(基本情報入力シート!X78="","",基本情報入力シート!X78)</f>
        <v/>
      </c>
      <c r="N41" s="470" t="str">
        <f>IF(基本情報入力シート!Y78="","",基本情報入力シート!Y78)</f>
        <v/>
      </c>
      <c r="O41" s="114"/>
      <c r="P41" s="115"/>
      <c r="Q41" s="116"/>
      <c r="R41" s="117"/>
      <c r="S41" s="108"/>
      <c r="T41" s="461" t="str">
        <f>IFERROR(S41*VLOOKUP(AE41,【参考】数式用3!$AD$3:$BA$14,MATCH(N41,【参考】数式用3!$AD$2:$BA$2,0)),"")</f>
        <v/>
      </c>
      <c r="U41" s="118"/>
      <c r="V41" s="109"/>
      <c r="W41" s="133"/>
      <c r="X41" s="1030" t="str">
        <f>IFERROR(V41*VLOOKUP(AF41,【参考】数式用3!$AD$15:$BA$23,MATCH(N41,【参考】数式用3!$AD$2:$BA$2,0)),"")</f>
        <v/>
      </c>
      <c r="Y41" s="1031"/>
      <c r="Z41" s="119"/>
      <c r="AA41" s="110"/>
      <c r="AB41" s="471" t="str">
        <f>IFERROR(AA41*VLOOKUP(AG41,【参考】数式用3!$AD$24:$BA$27,MATCH(N41,【参考】数式用3!$AD$2:$BA$2,0)),"")</f>
        <v/>
      </c>
      <c r="AC41" s="121"/>
      <c r="AD41" s="463" t="str">
        <f t="shared" si="0"/>
        <v/>
      </c>
      <c r="AE41" s="464" t="str">
        <f t="shared" si="4"/>
        <v/>
      </c>
      <c r="AF41" s="464" t="str">
        <f t="shared" si="5"/>
        <v/>
      </c>
      <c r="AG41" s="464" t="str">
        <f t="shared" si="6"/>
        <v/>
      </c>
    </row>
    <row r="42" spans="1:33" ht="24.95" customHeight="1">
      <c r="A42" s="466">
        <v>27</v>
      </c>
      <c r="B42" s="951" t="str">
        <f>IF(基本情報入力シート!C79="","",基本情報入力シート!C79)</f>
        <v/>
      </c>
      <c r="C42" s="952"/>
      <c r="D42" s="952"/>
      <c r="E42" s="952"/>
      <c r="F42" s="952"/>
      <c r="G42" s="952"/>
      <c r="H42" s="952"/>
      <c r="I42" s="953"/>
      <c r="J42" s="467" t="str">
        <f>IF(基本情報入力シート!M79="","",基本情報入力シート!M79)</f>
        <v/>
      </c>
      <c r="K42" s="468" t="str">
        <f>IF(基本情報入力シート!R79="","",基本情報入力シート!R79)</f>
        <v/>
      </c>
      <c r="L42" s="468" t="str">
        <f>IF(基本情報入力シート!W79="","",基本情報入力シート!W79)</f>
        <v/>
      </c>
      <c r="M42" s="469" t="str">
        <f>IF(基本情報入力シート!X79="","",基本情報入力シート!X79)</f>
        <v/>
      </c>
      <c r="N42" s="470" t="str">
        <f>IF(基本情報入力シート!Y79="","",基本情報入力シート!Y79)</f>
        <v/>
      </c>
      <c r="O42" s="114"/>
      <c r="P42" s="115"/>
      <c r="Q42" s="116"/>
      <c r="R42" s="117"/>
      <c r="S42" s="108"/>
      <c r="T42" s="461" t="str">
        <f>IFERROR(S42*VLOOKUP(AE42,【参考】数式用3!$AD$3:$BA$14,MATCH(N42,【参考】数式用3!$AD$2:$BA$2,0)),"")</f>
        <v/>
      </c>
      <c r="U42" s="118"/>
      <c r="V42" s="109"/>
      <c r="W42" s="133"/>
      <c r="X42" s="1030" t="str">
        <f>IFERROR(V42*VLOOKUP(AF42,【参考】数式用3!$AD$15:$BA$23,MATCH(N42,【参考】数式用3!$AD$2:$BA$2,0)),"")</f>
        <v/>
      </c>
      <c r="Y42" s="1031"/>
      <c r="Z42" s="119"/>
      <c r="AA42" s="110"/>
      <c r="AB42" s="471" t="str">
        <f>IFERROR(AA42*VLOOKUP(AG42,【参考】数式用3!$AD$24:$BA$27,MATCH(N42,【参考】数式用3!$AD$2:$BA$2,0)),"")</f>
        <v/>
      </c>
      <c r="AC42" s="121"/>
      <c r="AD42" s="463" t="str">
        <f t="shared" si="0"/>
        <v/>
      </c>
      <c r="AE42" s="464" t="str">
        <f t="shared" si="4"/>
        <v/>
      </c>
      <c r="AF42" s="464" t="str">
        <f t="shared" si="5"/>
        <v/>
      </c>
      <c r="AG42" s="464" t="str">
        <f t="shared" si="6"/>
        <v/>
      </c>
    </row>
    <row r="43" spans="1:33" ht="24.95" customHeight="1">
      <c r="A43" s="466">
        <v>28</v>
      </c>
      <c r="B43" s="951" t="str">
        <f>IF(基本情報入力シート!C80="","",基本情報入力シート!C80)</f>
        <v/>
      </c>
      <c r="C43" s="952"/>
      <c r="D43" s="952"/>
      <c r="E43" s="952"/>
      <c r="F43" s="952"/>
      <c r="G43" s="952"/>
      <c r="H43" s="952"/>
      <c r="I43" s="953"/>
      <c r="J43" s="467" t="str">
        <f>IF(基本情報入力シート!M80="","",基本情報入力シート!M80)</f>
        <v/>
      </c>
      <c r="K43" s="468" t="str">
        <f>IF(基本情報入力シート!R80="","",基本情報入力シート!R80)</f>
        <v/>
      </c>
      <c r="L43" s="468" t="str">
        <f>IF(基本情報入力シート!W80="","",基本情報入力シート!W80)</f>
        <v/>
      </c>
      <c r="M43" s="469" t="str">
        <f>IF(基本情報入力シート!X80="","",基本情報入力シート!X80)</f>
        <v/>
      </c>
      <c r="N43" s="470" t="str">
        <f>IF(基本情報入力シート!Y80="","",基本情報入力シート!Y80)</f>
        <v/>
      </c>
      <c r="O43" s="114"/>
      <c r="P43" s="115"/>
      <c r="Q43" s="116"/>
      <c r="R43" s="117"/>
      <c r="S43" s="108"/>
      <c r="T43" s="461" t="str">
        <f>IFERROR(S43*VLOOKUP(AE43,【参考】数式用3!$AD$3:$BA$14,MATCH(N43,【参考】数式用3!$AD$2:$BA$2,0)),"")</f>
        <v/>
      </c>
      <c r="U43" s="118"/>
      <c r="V43" s="109"/>
      <c r="W43" s="133"/>
      <c r="X43" s="1030" t="str">
        <f>IFERROR(V43*VLOOKUP(AF43,【参考】数式用3!$AD$15:$BA$23,MATCH(N43,【参考】数式用3!$AD$2:$BA$2,0)),"")</f>
        <v/>
      </c>
      <c r="Y43" s="1031"/>
      <c r="Z43" s="119"/>
      <c r="AA43" s="110"/>
      <c r="AB43" s="471" t="str">
        <f>IFERROR(AA43*VLOOKUP(AG43,【参考】数式用3!$AD$24:$BA$27,MATCH(N43,【参考】数式用3!$AD$2:$BA$2,0)),"")</f>
        <v/>
      </c>
      <c r="AC43" s="121"/>
      <c r="AD43" s="463" t="str">
        <f t="shared" si="0"/>
        <v/>
      </c>
      <c r="AE43" s="464" t="str">
        <f t="shared" si="4"/>
        <v/>
      </c>
      <c r="AF43" s="464" t="str">
        <f t="shared" si="5"/>
        <v/>
      </c>
      <c r="AG43" s="464" t="str">
        <f t="shared" si="6"/>
        <v/>
      </c>
    </row>
    <row r="44" spans="1:33" ht="24.95" customHeight="1">
      <c r="A44" s="466">
        <v>29</v>
      </c>
      <c r="B44" s="951" t="str">
        <f>IF(基本情報入力シート!C81="","",基本情報入力シート!C81)</f>
        <v/>
      </c>
      <c r="C44" s="952"/>
      <c r="D44" s="952"/>
      <c r="E44" s="952"/>
      <c r="F44" s="952"/>
      <c r="G44" s="952"/>
      <c r="H44" s="952"/>
      <c r="I44" s="953"/>
      <c r="J44" s="467" t="str">
        <f>IF(基本情報入力シート!M81="","",基本情報入力シート!M81)</f>
        <v/>
      </c>
      <c r="K44" s="468" t="str">
        <f>IF(基本情報入力シート!R81="","",基本情報入力シート!R81)</f>
        <v/>
      </c>
      <c r="L44" s="468" t="str">
        <f>IF(基本情報入力シート!W81="","",基本情報入力シート!W81)</f>
        <v/>
      </c>
      <c r="M44" s="469" t="str">
        <f>IF(基本情報入力シート!X81="","",基本情報入力シート!X81)</f>
        <v/>
      </c>
      <c r="N44" s="470" t="str">
        <f>IF(基本情報入力シート!Y81="","",基本情報入力シート!Y81)</f>
        <v/>
      </c>
      <c r="O44" s="114"/>
      <c r="P44" s="115"/>
      <c r="Q44" s="116"/>
      <c r="R44" s="117"/>
      <c r="S44" s="108"/>
      <c r="T44" s="461" t="str">
        <f>IFERROR(S44*VLOOKUP(AE44,【参考】数式用3!$AD$3:$BA$14,MATCH(N44,【参考】数式用3!$AD$2:$BA$2,0)),"")</f>
        <v/>
      </c>
      <c r="U44" s="118"/>
      <c r="V44" s="109"/>
      <c r="W44" s="133"/>
      <c r="X44" s="1030" t="str">
        <f>IFERROR(V44*VLOOKUP(AF44,【参考】数式用3!$AD$15:$BA$23,MATCH(N44,【参考】数式用3!$AD$2:$BA$2,0)),"")</f>
        <v/>
      </c>
      <c r="Y44" s="1031"/>
      <c r="Z44" s="119"/>
      <c r="AA44" s="110"/>
      <c r="AB44" s="471" t="str">
        <f>IFERROR(AA44*VLOOKUP(AG44,【参考】数式用3!$AD$24:$BA$27,MATCH(N44,【参考】数式用3!$AD$2:$BA$2,0)),"")</f>
        <v/>
      </c>
      <c r="AC44" s="121"/>
      <c r="AD44" s="463" t="str">
        <f t="shared" si="0"/>
        <v/>
      </c>
      <c r="AE44" s="464" t="str">
        <f t="shared" si="4"/>
        <v/>
      </c>
      <c r="AF44" s="464" t="str">
        <f t="shared" si="5"/>
        <v/>
      </c>
      <c r="AG44" s="464" t="str">
        <f t="shared" si="6"/>
        <v/>
      </c>
    </row>
    <row r="45" spans="1:33" ht="24.95" customHeight="1">
      <c r="A45" s="466">
        <v>30</v>
      </c>
      <c r="B45" s="951" t="str">
        <f>IF(基本情報入力シート!C82="","",基本情報入力シート!C82)</f>
        <v/>
      </c>
      <c r="C45" s="952"/>
      <c r="D45" s="952"/>
      <c r="E45" s="952"/>
      <c r="F45" s="952"/>
      <c r="G45" s="952"/>
      <c r="H45" s="952"/>
      <c r="I45" s="953"/>
      <c r="J45" s="467" t="str">
        <f>IF(基本情報入力シート!M82="","",基本情報入力シート!M82)</f>
        <v/>
      </c>
      <c r="K45" s="468" t="str">
        <f>IF(基本情報入力シート!R82="","",基本情報入力シート!R82)</f>
        <v/>
      </c>
      <c r="L45" s="468" t="str">
        <f>IF(基本情報入力シート!W82="","",基本情報入力シート!W82)</f>
        <v/>
      </c>
      <c r="M45" s="469" t="str">
        <f>IF(基本情報入力シート!X82="","",基本情報入力シート!X82)</f>
        <v/>
      </c>
      <c r="N45" s="470" t="str">
        <f>IF(基本情報入力シート!Y82="","",基本情報入力シート!Y82)</f>
        <v/>
      </c>
      <c r="O45" s="114"/>
      <c r="P45" s="115"/>
      <c r="Q45" s="116"/>
      <c r="R45" s="117"/>
      <c r="S45" s="108"/>
      <c r="T45" s="461" t="str">
        <f>IFERROR(S45*VLOOKUP(AE45,【参考】数式用3!$AD$3:$BA$14,MATCH(N45,【参考】数式用3!$AD$2:$BA$2,0)),"")</f>
        <v/>
      </c>
      <c r="U45" s="118"/>
      <c r="V45" s="109"/>
      <c r="W45" s="133"/>
      <c r="X45" s="1030" t="str">
        <f>IFERROR(V45*VLOOKUP(AF45,【参考】数式用3!$AD$15:$BA$23,MATCH(N45,【参考】数式用3!$AD$2:$BA$2,0)),"")</f>
        <v/>
      </c>
      <c r="Y45" s="1031"/>
      <c r="Z45" s="119"/>
      <c r="AA45" s="110"/>
      <c r="AB45" s="471" t="str">
        <f>IFERROR(AA45*VLOOKUP(AG45,【参考】数式用3!$AD$24:$BA$27,MATCH(N45,【参考】数式用3!$AD$2:$BA$2,0)),"")</f>
        <v/>
      </c>
      <c r="AC45" s="121"/>
      <c r="AD45" s="463" t="str">
        <f t="shared" si="0"/>
        <v/>
      </c>
      <c r="AE45" s="464" t="str">
        <f t="shared" si="4"/>
        <v/>
      </c>
      <c r="AF45" s="464" t="str">
        <f t="shared" si="5"/>
        <v/>
      </c>
      <c r="AG45" s="464" t="str">
        <f t="shared" si="6"/>
        <v/>
      </c>
    </row>
    <row r="46" spans="1:33" ht="24.95" customHeight="1">
      <c r="A46" s="466">
        <v>31</v>
      </c>
      <c r="B46" s="951" t="str">
        <f>IF(基本情報入力シート!C83="","",基本情報入力シート!C83)</f>
        <v/>
      </c>
      <c r="C46" s="952"/>
      <c r="D46" s="952"/>
      <c r="E46" s="952"/>
      <c r="F46" s="952"/>
      <c r="G46" s="952"/>
      <c r="H46" s="952"/>
      <c r="I46" s="953"/>
      <c r="J46" s="467" t="str">
        <f>IF(基本情報入力シート!M83="","",基本情報入力シート!M83)</f>
        <v/>
      </c>
      <c r="K46" s="468" t="str">
        <f>IF(基本情報入力シート!R83="","",基本情報入力シート!R83)</f>
        <v/>
      </c>
      <c r="L46" s="468" t="str">
        <f>IF(基本情報入力シート!W83="","",基本情報入力シート!W83)</f>
        <v/>
      </c>
      <c r="M46" s="469" t="str">
        <f>IF(基本情報入力シート!X83="","",基本情報入力シート!X83)</f>
        <v/>
      </c>
      <c r="N46" s="470" t="str">
        <f>IF(基本情報入力シート!Y83="","",基本情報入力シート!Y83)</f>
        <v/>
      </c>
      <c r="O46" s="114"/>
      <c r="P46" s="115"/>
      <c r="Q46" s="116"/>
      <c r="R46" s="117"/>
      <c r="S46" s="108"/>
      <c r="T46" s="461" t="str">
        <f>IFERROR(S46*VLOOKUP(AE46,【参考】数式用3!$AD$3:$BA$14,MATCH(N46,【参考】数式用3!$AD$2:$BA$2,0)),"")</f>
        <v/>
      </c>
      <c r="U46" s="118"/>
      <c r="V46" s="109"/>
      <c r="W46" s="133"/>
      <c r="X46" s="1030" t="str">
        <f>IFERROR(V46*VLOOKUP(AF46,【参考】数式用3!$AD$15:$BA$23,MATCH(N46,【参考】数式用3!$AD$2:$BA$2,0)),"")</f>
        <v/>
      </c>
      <c r="Y46" s="1031"/>
      <c r="Z46" s="119"/>
      <c r="AA46" s="110"/>
      <c r="AB46" s="471" t="str">
        <f>IFERROR(AA46*VLOOKUP(AG46,【参考】数式用3!$AD$24:$BA$27,MATCH(N46,【参考】数式用3!$AD$2:$BA$2,0)),"")</f>
        <v/>
      </c>
      <c r="AC46" s="121"/>
      <c r="AD46" s="463" t="str">
        <f t="shared" si="0"/>
        <v/>
      </c>
      <c r="AE46" s="464" t="str">
        <f t="shared" si="4"/>
        <v/>
      </c>
      <c r="AF46" s="464" t="str">
        <f t="shared" si="5"/>
        <v/>
      </c>
      <c r="AG46" s="464" t="str">
        <f t="shared" si="6"/>
        <v/>
      </c>
    </row>
    <row r="47" spans="1:33" ht="24.95" customHeight="1">
      <c r="A47" s="466">
        <v>32</v>
      </c>
      <c r="B47" s="951" t="str">
        <f>IF(基本情報入力シート!C84="","",基本情報入力シート!C84)</f>
        <v/>
      </c>
      <c r="C47" s="952"/>
      <c r="D47" s="952"/>
      <c r="E47" s="952"/>
      <c r="F47" s="952"/>
      <c r="G47" s="952"/>
      <c r="H47" s="952"/>
      <c r="I47" s="953"/>
      <c r="J47" s="467" t="str">
        <f>IF(基本情報入力シート!M84="","",基本情報入力シート!M84)</f>
        <v/>
      </c>
      <c r="K47" s="468" t="str">
        <f>IF(基本情報入力シート!R84="","",基本情報入力シート!R84)</f>
        <v/>
      </c>
      <c r="L47" s="468" t="str">
        <f>IF(基本情報入力シート!W84="","",基本情報入力シート!W84)</f>
        <v/>
      </c>
      <c r="M47" s="469" t="str">
        <f>IF(基本情報入力シート!X84="","",基本情報入力シート!X84)</f>
        <v/>
      </c>
      <c r="N47" s="470" t="str">
        <f>IF(基本情報入力シート!Y84="","",基本情報入力シート!Y84)</f>
        <v/>
      </c>
      <c r="O47" s="114"/>
      <c r="P47" s="115"/>
      <c r="Q47" s="116"/>
      <c r="R47" s="117"/>
      <c r="S47" s="108"/>
      <c r="T47" s="461" t="str">
        <f>IFERROR(S47*VLOOKUP(AE47,【参考】数式用3!$AD$3:$BA$14,MATCH(N47,【参考】数式用3!$AD$2:$BA$2,0)),"")</f>
        <v/>
      </c>
      <c r="U47" s="118"/>
      <c r="V47" s="109"/>
      <c r="W47" s="133"/>
      <c r="X47" s="1030" t="str">
        <f>IFERROR(V47*VLOOKUP(AF47,【参考】数式用3!$AD$15:$BA$23,MATCH(N47,【参考】数式用3!$AD$2:$BA$2,0)),"")</f>
        <v/>
      </c>
      <c r="Y47" s="1031"/>
      <c r="Z47" s="119"/>
      <c r="AA47" s="110"/>
      <c r="AB47" s="471" t="str">
        <f>IFERROR(AA47*VLOOKUP(AG47,【参考】数式用3!$AD$24:$BA$27,MATCH(N47,【参考】数式用3!$AD$2:$BA$2,0)),"")</f>
        <v/>
      </c>
      <c r="AC47" s="121"/>
      <c r="AD47" s="463" t="str">
        <f t="shared" si="0"/>
        <v/>
      </c>
      <c r="AE47" s="464" t="str">
        <f t="shared" si="4"/>
        <v/>
      </c>
      <c r="AF47" s="464" t="str">
        <f t="shared" si="5"/>
        <v/>
      </c>
      <c r="AG47" s="464" t="str">
        <f t="shared" si="6"/>
        <v/>
      </c>
    </row>
    <row r="48" spans="1:33" ht="24.95" customHeight="1">
      <c r="A48" s="466">
        <v>33</v>
      </c>
      <c r="B48" s="951" t="str">
        <f>IF(基本情報入力シート!C85="","",基本情報入力シート!C85)</f>
        <v/>
      </c>
      <c r="C48" s="952"/>
      <c r="D48" s="952"/>
      <c r="E48" s="952"/>
      <c r="F48" s="952"/>
      <c r="G48" s="952"/>
      <c r="H48" s="952"/>
      <c r="I48" s="953"/>
      <c r="J48" s="467" t="str">
        <f>IF(基本情報入力シート!M85="","",基本情報入力シート!M85)</f>
        <v/>
      </c>
      <c r="K48" s="468" t="str">
        <f>IF(基本情報入力シート!R85="","",基本情報入力シート!R85)</f>
        <v/>
      </c>
      <c r="L48" s="468" t="str">
        <f>IF(基本情報入力シート!W85="","",基本情報入力シート!W85)</f>
        <v/>
      </c>
      <c r="M48" s="469" t="str">
        <f>IF(基本情報入力シート!X85="","",基本情報入力シート!X85)</f>
        <v/>
      </c>
      <c r="N48" s="470" t="str">
        <f>IF(基本情報入力シート!Y85="","",基本情報入力シート!Y85)</f>
        <v/>
      </c>
      <c r="O48" s="114"/>
      <c r="P48" s="115"/>
      <c r="Q48" s="116"/>
      <c r="R48" s="117"/>
      <c r="S48" s="108"/>
      <c r="T48" s="461" t="str">
        <f>IFERROR(S48*VLOOKUP(AE48,【参考】数式用3!$AD$3:$BA$14,MATCH(N48,【参考】数式用3!$AD$2:$BA$2,0)),"")</f>
        <v/>
      </c>
      <c r="U48" s="118"/>
      <c r="V48" s="109"/>
      <c r="W48" s="133"/>
      <c r="X48" s="1030" t="str">
        <f>IFERROR(V48*VLOOKUP(AF48,【参考】数式用3!$AD$15:$BA$23,MATCH(N48,【参考】数式用3!$AD$2:$BA$2,0)),"")</f>
        <v/>
      </c>
      <c r="Y48" s="1031"/>
      <c r="Z48" s="119"/>
      <c r="AA48" s="110"/>
      <c r="AB48" s="471" t="str">
        <f>IFERROR(AA48*VLOOKUP(AG48,【参考】数式用3!$AD$24:$BA$27,MATCH(N48,【参考】数式用3!$AD$2:$BA$2,0)),"")</f>
        <v/>
      </c>
      <c r="AC48" s="121"/>
      <c r="AD48" s="463" t="str">
        <f t="shared" si="0"/>
        <v/>
      </c>
      <c r="AE48" s="464" t="str">
        <f t="shared" si="4"/>
        <v/>
      </c>
      <c r="AF48" s="464" t="str">
        <f t="shared" si="5"/>
        <v/>
      </c>
      <c r="AG48" s="464" t="str">
        <f t="shared" si="6"/>
        <v/>
      </c>
    </row>
    <row r="49" spans="1:33" ht="24.95" customHeight="1">
      <c r="A49" s="466">
        <v>34</v>
      </c>
      <c r="B49" s="951" t="str">
        <f>IF(基本情報入力シート!C86="","",基本情報入力シート!C86)</f>
        <v/>
      </c>
      <c r="C49" s="952"/>
      <c r="D49" s="952"/>
      <c r="E49" s="952"/>
      <c r="F49" s="952"/>
      <c r="G49" s="952"/>
      <c r="H49" s="952"/>
      <c r="I49" s="953"/>
      <c r="J49" s="467" t="str">
        <f>IF(基本情報入力シート!M86="","",基本情報入力シート!M86)</f>
        <v/>
      </c>
      <c r="K49" s="468" t="str">
        <f>IF(基本情報入力シート!R86="","",基本情報入力シート!R86)</f>
        <v/>
      </c>
      <c r="L49" s="468" t="str">
        <f>IF(基本情報入力シート!W86="","",基本情報入力シート!W86)</f>
        <v/>
      </c>
      <c r="M49" s="469" t="str">
        <f>IF(基本情報入力シート!X86="","",基本情報入力シート!X86)</f>
        <v/>
      </c>
      <c r="N49" s="470" t="str">
        <f>IF(基本情報入力シート!Y86="","",基本情報入力シート!Y86)</f>
        <v/>
      </c>
      <c r="O49" s="114"/>
      <c r="P49" s="115"/>
      <c r="Q49" s="116"/>
      <c r="R49" s="117"/>
      <c r="S49" s="108"/>
      <c r="T49" s="461" t="str">
        <f>IFERROR(S49*VLOOKUP(AE49,【参考】数式用3!$AD$3:$BA$14,MATCH(N49,【参考】数式用3!$AD$2:$BA$2,0)),"")</f>
        <v/>
      </c>
      <c r="U49" s="118"/>
      <c r="V49" s="109"/>
      <c r="W49" s="133"/>
      <c r="X49" s="1030" t="str">
        <f>IFERROR(V49*VLOOKUP(AF49,【参考】数式用3!$AD$15:$BA$23,MATCH(N49,【参考】数式用3!$AD$2:$BA$2,0)),"")</f>
        <v/>
      </c>
      <c r="Y49" s="1031"/>
      <c r="Z49" s="119"/>
      <c r="AA49" s="110"/>
      <c r="AB49" s="471" t="str">
        <f>IFERROR(AA49*VLOOKUP(AG49,【参考】数式用3!$AD$24:$BA$27,MATCH(N49,【参考】数式用3!$AD$2:$BA$2,0)),"")</f>
        <v/>
      </c>
      <c r="AC49" s="121"/>
      <c r="AD49" s="463" t="str">
        <f t="shared" si="0"/>
        <v/>
      </c>
      <c r="AE49" s="464" t="str">
        <f t="shared" si="4"/>
        <v/>
      </c>
      <c r="AF49" s="464" t="str">
        <f t="shared" si="5"/>
        <v/>
      </c>
      <c r="AG49" s="464" t="str">
        <f t="shared" si="6"/>
        <v/>
      </c>
    </row>
    <row r="50" spans="1:33" ht="24.95" customHeight="1">
      <c r="A50" s="466">
        <v>35</v>
      </c>
      <c r="B50" s="951" t="str">
        <f>IF(基本情報入力シート!C87="","",基本情報入力シート!C87)</f>
        <v/>
      </c>
      <c r="C50" s="952"/>
      <c r="D50" s="952"/>
      <c r="E50" s="952"/>
      <c r="F50" s="952"/>
      <c r="G50" s="952"/>
      <c r="H50" s="952"/>
      <c r="I50" s="953"/>
      <c r="J50" s="467" t="str">
        <f>IF(基本情報入力シート!M87="","",基本情報入力シート!M87)</f>
        <v/>
      </c>
      <c r="K50" s="468" t="str">
        <f>IF(基本情報入力シート!R87="","",基本情報入力シート!R87)</f>
        <v/>
      </c>
      <c r="L50" s="468" t="str">
        <f>IF(基本情報入力シート!W87="","",基本情報入力シート!W87)</f>
        <v/>
      </c>
      <c r="M50" s="469" t="str">
        <f>IF(基本情報入力シート!X87="","",基本情報入力シート!X87)</f>
        <v/>
      </c>
      <c r="N50" s="470" t="str">
        <f>IF(基本情報入力シート!Y87="","",基本情報入力シート!Y87)</f>
        <v/>
      </c>
      <c r="O50" s="114"/>
      <c r="P50" s="115"/>
      <c r="Q50" s="116"/>
      <c r="R50" s="117"/>
      <c r="S50" s="108"/>
      <c r="T50" s="461" t="str">
        <f>IFERROR(S50*VLOOKUP(AE50,【参考】数式用3!$AD$3:$BA$14,MATCH(N50,【参考】数式用3!$AD$2:$BA$2,0)),"")</f>
        <v/>
      </c>
      <c r="U50" s="118"/>
      <c r="V50" s="109"/>
      <c r="W50" s="133"/>
      <c r="X50" s="1030" t="str">
        <f>IFERROR(V50*VLOOKUP(AF50,【参考】数式用3!$AD$15:$BA$23,MATCH(N50,【参考】数式用3!$AD$2:$BA$2,0)),"")</f>
        <v/>
      </c>
      <c r="Y50" s="1031"/>
      <c r="Z50" s="119"/>
      <c r="AA50" s="110"/>
      <c r="AB50" s="471" t="str">
        <f>IFERROR(AA50*VLOOKUP(AG50,【参考】数式用3!$AD$24:$BA$27,MATCH(N50,【参考】数式用3!$AD$2:$BA$2,0)),"")</f>
        <v/>
      </c>
      <c r="AC50" s="121"/>
      <c r="AD50" s="463" t="str">
        <f t="shared" si="0"/>
        <v/>
      </c>
      <c r="AE50" s="464" t="str">
        <f t="shared" si="4"/>
        <v/>
      </c>
      <c r="AF50" s="464" t="str">
        <f t="shared" si="5"/>
        <v/>
      </c>
      <c r="AG50" s="464" t="str">
        <f t="shared" si="6"/>
        <v/>
      </c>
    </row>
    <row r="51" spans="1:33" ht="24.95" customHeight="1">
      <c r="A51" s="466">
        <v>36</v>
      </c>
      <c r="B51" s="951" t="str">
        <f>IF(基本情報入力シート!C88="","",基本情報入力シート!C88)</f>
        <v/>
      </c>
      <c r="C51" s="952"/>
      <c r="D51" s="952"/>
      <c r="E51" s="952"/>
      <c r="F51" s="952"/>
      <c r="G51" s="952"/>
      <c r="H51" s="952"/>
      <c r="I51" s="953"/>
      <c r="J51" s="467" t="str">
        <f>IF(基本情報入力シート!M88="","",基本情報入力シート!M88)</f>
        <v/>
      </c>
      <c r="K51" s="468" t="str">
        <f>IF(基本情報入力シート!R88="","",基本情報入力シート!R88)</f>
        <v/>
      </c>
      <c r="L51" s="468" t="str">
        <f>IF(基本情報入力シート!W88="","",基本情報入力シート!W88)</f>
        <v/>
      </c>
      <c r="M51" s="469" t="str">
        <f>IF(基本情報入力シート!X88="","",基本情報入力シート!X88)</f>
        <v/>
      </c>
      <c r="N51" s="470" t="str">
        <f>IF(基本情報入力シート!Y88="","",基本情報入力シート!Y88)</f>
        <v/>
      </c>
      <c r="O51" s="114"/>
      <c r="P51" s="115"/>
      <c r="Q51" s="116"/>
      <c r="R51" s="117"/>
      <c r="S51" s="108"/>
      <c r="T51" s="461" t="str">
        <f>IFERROR(S51*VLOOKUP(AE51,【参考】数式用3!$AD$3:$BA$14,MATCH(N51,【参考】数式用3!$AD$2:$BA$2,0)),"")</f>
        <v/>
      </c>
      <c r="U51" s="118"/>
      <c r="V51" s="109"/>
      <c r="W51" s="133"/>
      <c r="X51" s="1030" t="str">
        <f>IFERROR(V51*VLOOKUP(AF51,【参考】数式用3!$AD$15:$BA$23,MATCH(N51,【参考】数式用3!$AD$2:$BA$2,0)),"")</f>
        <v/>
      </c>
      <c r="Y51" s="1031"/>
      <c r="Z51" s="119"/>
      <c r="AA51" s="110"/>
      <c r="AB51" s="471" t="str">
        <f>IFERROR(AA51*VLOOKUP(AG51,【参考】数式用3!$AD$24:$BA$27,MATCH(N51,【参考】数式用3!$AD$2:$BA$2,0)),"")</f>
        <v/>
      </c>
      <c r="AC51" s="121"/>
      <c r="AD51" s="463" t="str">
        <f t="shared" si="0"/>
        <v/>
      </c>
      <c r="AE51" s="464" t="str">
        <f t="shared" si="4"/>
        <v/>
      </c>
      <c r="AF51" s="464" t="str">
        <f t="shared" si="5"/>
        <v/>
      </c>
      <c r="AG51" s="464" t="str">
        <f t="shared" si="6"/>
        <v/>
      </c>
    </row>
    <row r="52" spans="1:33" ht="24.95" customHeight="1">
      <c r="A52" s="466">
        <v>37</v>
      </c>
      <c r="B52" s="951" t="str">
        <f>IF(基本情報入力シート!C89="","",基本情報入力シート!C89)</f>
        <v/>
      </c>
      <c r="C52" s="952"/>
      <c r="D52" s="952"/>
      <c r="E52" s="952"/>
      <c r="F52" s="952"/>
      <c r="G52" s="952"/>
      <c r="H52" s="952"/>
      <c r="I52" s="953"/>
      <c r="J52" s="467" t="str">
        <f>IF(基本情報入力シート!M89="","",基本情報入力シート!M89)</f>
        <v/>
      </c>
      <c r="K52" s="468" t="str">
        <f>IF(基本情報入力シート!R89="","",基本情報入力シート!R89)</f>
        <v/>
      </c>
      <c r="L52" s="468" t="str">
        <f>IF(基本情報入力シート!W89="","",基本情報入力シート!W89)</f>
        <v/>
      </c>
      <c r="M52" s="469" t="str">
        <f>IF(基本情報入力シート!X89="","",基本情報入力シート!X89)</f>
        <v/>
      </c>
      <c r="N52" s="470" t="str">
        <f>IF(基本情報入力シート!Y89="","",基本情報入力シート!Y89)</f>
        <v/>
      </c>
      <c r="O52" s="114"/>
      <c r="P52" s="115"/>
      <c r="Q52" s="116"/>
      <c r="R52" s="117"/>
      <c r="S52" s="108"/>
      <c r="T52" s="461" t="str">
        <f>IFERROR(S52*VLOOKUP(AE52,【参考】数式用3!$AD$3:$BA$14,MATCH(N52,【参考】数式用3!$AD$2:$BA$2,0)),"")</f>
        <v/>
      </c>
      <c r="U52" s="118"/>
      <c r="V52" s="109"/>
      <c r="W52" s="133"/>
      <c r="X52" s="1030" t="str">
        <f>IFERROR(V52*VLOOKUP(AF52,【参考】数式用3!$AD$15:$BA$23,MATCH(N52,【参考】数式用3!$AD$2:$BA$2,0)),"")</f>
        <v/>
      </c>
      <c r="Y52" s="1031"/>
      <c r="Z52" s="119"/>
      <c r="AA52" s="110"/>
      <c r="AB52" s="471" t="str">
        <f>IFERROR(AA52*VLOOKUP(AG52,【参考】数式用3!$AD$24:$BA$27,MATCH(N52,【参考】数式用3!$AD$2:$BA$2,0)),"")</f>
        <v/>
      </c>
      <c r="AC52" s="121"/>
      <c r="AD52" s="463" t="str">
        <f t="shared" si="0"/>
        <v/>
      </c>
      <c r="AE52" s="464" t="str">
        <f t="shared" si="4"/>
        <v/>
      </c>
      <c r="AF52" s="464" t="str">
        <f t="shared" si="5"/>
        <v/>
      </c>
      <c r="AG52" s="464" t="str">
        <f t="shared" si="6"/>
        <v/>
      </c>
    </row>
    <row r="53" spans="1:33" ht="24.95" customHeight="1">
      <c r="A53" s="466">
        <v>38</v>
      </c>
      <c r="B53" s="951" t="str">
        <f>IF(基本情報入力シート!C90="","",基本情報入力シート!C90)</f>
        <v/>
      </c>
      <c r="C53" s="952"/>
      <c r="D53" s="952"/>
      <c r="E53" s="952"/>
      <c r="F53" s="952"/>
      <c r="G53" s="952"/>
      <c r="H53" s="952"/>
      <c r="I53" s="953"/>
      <c r="J53" s="467" t="str">
        <f>IF(基本情報入力シート!M90="","",基本情報入力シート!M90)</f>
        <v/>
      </c>
      <c r="K53" s="468" t="str">
        <f>IF(基本情報入力シート!R90="","",基本情報入力シート!R90)</f>
        <v/>
      </c>
      <c r="L53" s="468" t="str">
        <f>IF(基本情報入力シート!W90="","",基本情報入力シート!W90)</f>
        <v/>
      </c>
      <c r="M53" s="469" t="str">
        <f>IF(基本情報入力シート!X90="","",基本情報入力シート!X90)</f>
        <v/>
      </c>
      <c r="N53" s="470" t="str">
        <f>IF(基本情報入力シート!Y90="","",基本情報入力シート!Y90)</f>
        <v/>
      </c>
      <c r="O53" s="114"/>
      <c r="P53" s="115"/>
      <c r="Q53" s="116"/>
      <c r="R53" s="117"/>
      <c r="S53" s="108"/>
      <c r="T53" s="461" t="str">
        <f>IFERROR(S53*VLOOKUP(AE53,【参考】数式用3!$AD$3:$BA$14,MATCH(N53,【参考】数式用3!$AD$2:$BA$2,0)),"")</f>
        <v/>
      </c>
      <c r="U53" s="118"/>
      <c r="V53" s="109"/>
      <c r="W53" s="133"/>
      <c r="X53" s="1030" t="str">
        <f>IFERROR(V53*VLOOKUP(AF53,【参考】数式用3!$AD$15:$BA$23,MATCH(N53,【参考】数式用3!$AD$2:$BA$2,0)),"")</f>
        <v/>
      </c>
      <c r="Y53" s="1031"/>
      <c r="Z53" s="119"/>
      <c r="AA53" s="110"/>
      <c r="AB53" s="471" t="str">
        <f>IFERROR(AA53*VLOOKUP(AG53,【参考】数式用3!$AD$24:$BA$27,MATCH(N53,【参考】数式用3!$AD$2:$BA$2,0)),"")</f>
        <v/>
      </c>
      <c r="AC53" s="121"/>
      <c r="AD53" s="463" t="str">
        <f t="shared" si="0"/>
        <v/>
      </c>
      <c r="AE53" s="464" t="str">
        <f t="shared" si="4"/>
        <v/>
      </c>
      <c r="AF53" s="464" t="str">
        <f t="shared" si="5"/>
        <v/>
      </c>
      <c r="AG53" s="464" t="str">
        <f t="shared" si="6"/>
        <v/>
      </c>
    </row>
    <row r="54" spans="1:33" ht="24.95" customHeight="1">
      <c r="A54" s="466">
        <v>39</v>
      </c>
      <c r="B54" s="951" t="str">
        <f>IF(基本情報入力シート!C91="","",基本情報入力シート!C91)</f>
        <v/>
      </c>
      <c r="C54" s="952"/>
      <c r="D54" s="952"/>
      <c r="E54" s="952"/>
      <c r="F54" s="952"/>
      <c r="G54" s="952"/>
      <c r="H54" s="952"/>
      <c r="I54" s="953"/>
      <c r="J54" s="467" t="str">
        <f>IF(基本情報入力シート!M91="","",基本情報入力シート!M91)</f>
        <v/>
      </c>
      <c r="K54" s="468" t="str">
        <f>IF(基本情報入力シート!R91="","",基本情報入力シート!R91)</f>
        <v/>
      </c>
      <c r="L54" s="468" t="str">
        <f>IF(基本情報入力シート!W91="","",基本情報入力シート!W91)</f>
        <v/>
      </c>
      <c r="M54" s="469" t="str">
        <f>IF(基本情報入力シート!X91="","",基本情報入力シート!X91)</f>
        <v/>
      </c>
      <c r="N54" s="470" t="str">
        <f>IF(基本情報入力シート!Y91="","",基本情報入力シート!Y91)</f>
        <v/>
      </c>
      <c r="O54" s="114"/>
      <c r="P54" s="115"/>
      <c r="Q54" s="116"/>
      <c r="R54" s="117"/>
      <c r="S54" s="108"/>
      <c r="T54" s="461" t="str">
        <f>IFERROR(S54*VLOOKUP(AE54,【参考】数式用3!$AD$3:$BA$14,MATCH(N54,【参考】数式用3!$AD$2:$BA$2,0)),"")</f>
        <v/>
      </c>
      <c r="U54" s="118"/>
      <c r="V54" s="109"/>
      <c r="W54" s="133"/>
      <c r="X54" s="1030" t="str">
        <f>IFERROR(V54*VLOOKUP(AF54,【参考】数式用3!$AD$15:$BA$23,MATCH(N54,【参考】数式用3!$AD$2:$BA$2,0)),"")</f>
        <v/>
      </c>
      <c r="Y54" s="1031"/>
      <c r="Z54" s="119"/>
      <c r="AA54" s="110"/>
      <c r="AB54" s="471" t="str">
        <f>IFERROR(AA54*VLOOKUP(AG54,【参考】数式用3!$AD$24:$BA$27,MATCH(N54,【参考】数式用3!$AD$2:$BA$2,0)),"")</f>
        <v/>
      </c>
      <c r="AC54" s="121"/>
      <c r="AD54" s="463" t="str">
        <f t="shared" si="0"/>
        <v/>
      </c>
      <c r="AE54" s="464" t="str">
        <f t="shared" si="4"/>
        <v/>
      </c>
      <c r="AF54" s="464" t="str">
        <f t="shared" si="5"/>
        <v/>
      </c>
      <c r="AG54" s="464" t="str">
        <f t="shared" si="6"/>
        <v/>
      </c>
    </row>
    <row r="55" spans="1:33" ht="24.95" customHeight="1">
      <c r="A55" s="466">
        <v>40</v>
      </c>
      <c r="B55" s="951" t="str">
        <f>IF(基本情報入力シート!C92="","",基本情報入力シート!C92)</f>
        <v/>
      </c>
      <c r="C55" s="952"/>
      <c r="D55" s="952"/>
      <c r="E55" s="952"/>
      <c r="F55" s="952"/>
      <c r="G55" s="952"/>
      <c r="H55" s="952"/>
      <c r="I55" s="953"/>
      <c r="J55" s="467" t="str">
        <f>IF(基本情報入力シート!M92="","",基本情報入力シート!M92)</f>
        <v/>
      </c>
      <c r="K55" s="468" t="str">
        <f>IF(基本情報入力シート!R92="","",基本情報入力シート!R92)</f>
        <v/>
      </c>
      <c r="L55" s="468" t="str">
        <f>IF(基本情報入力シート!W92="","",基本情報入力シート!W92)</f>
        <v/>
      </c>
      <c r="M55" s="469" t="str">
        <f>IF(基本情報入力シート!X92="","",基本情報入力シート!X92)</f>
        <v/>
      </c>
      <c r="N55" s="470" t="str">
        <f>IF(基本情報入力シート!Y92="","",基本情報入力シート!Y92)</f>
        <v/>
      </c>
      <c r="O55" s="114"/>
      <c r="P55" s="115"/>
      <c r="Q55" s="116"/>
      <c r="R55" s="117"/>
      <c r="S55" s="108"/>
      <c r="T55" s="461" t="str">
        <f>IFERROR(S55*VLOOKUP(AE55,【参考】数式用3!$AD$3:$BA$14,MATCH(N55,【参考】数式用3!$AD$2:$BA$2,0)),"")</f>
        <v/>
      </c>
      <c r="U55" s="118"/>
      <c r="V55" s="109"/>
      <c r="W55" s="133"/>
      <c r="X55" s="1030" t="str">
        <f>IFERROR(V55*VLOOKUP(AF55,【参考】数式用3!$AD$15:$BA$23,MATCH(N55,【参考】数式用3!$AD$2:$BA$2,0)),"")</f>
        <v/>
      </c>
      <c r="Y55" s="1031"/>
      <c r="Z55" s="119"/>
      <c r="AA55" s="110"/>
      <c r="AB55" s="471" t="str">
        <f>IFERROR(AA55*VLOOKUP(AG55,【参考】数式用3!$AD$24:$BA$27,MATCH(N55,【参考】数式用3!$AD$2:$BA$2,0)),"")</f>
        <v/>
      </c>
      <c r="AC55" s="121"/>
      <c r="AD55" s="463" t="str">
        <f t="shared" si="0"/>
        <v/>
      </c>
      <c r="AE55" s="464" t="str">
        <f t="shared" si="4"/>
        <v/>
      </c>
      <c r="AF55" s="464" t="str">
        <f t="shared" si="5"/>
        <v/>
      </c>
      <c r="AG55" s="464" t="str">
        <f t="shared" si="6"/>
        <v/>
      </c>
    </row>
    <row r="56" spans="1:33" ht="24.95" customHeight="1">
      <c r="A56" s="466">
        <v>41</v>
      </c>
      <c r="B56" s="951" t="str">
        <f>IF(基本情報入力シート!C93="","",基本情報入力シート!C93)</f>
        <v/>
      </c>
      <c r="C56" s="952"/>
      <c r="D56" s="952"/>
      <c r="E56" s="952"/>
      <c r="F56" s="952"/>
      <c r="G56" s="952"/>
      <c r="H56" s="952"/>
      <c r="I56" s="953"/>
      <c r="J56" s="467" t="str">
        <f>IF(基本情報入力シート!M93="","",基本情報入力シート!M93)</f>
        <v/>
      </c>
      <c r="K56" s="468" t="str">
        <f>IF(基本情報入力シート!R93="","",基本情報入力シート!R93)</f>
        <v/>
      </c>
      <c r="L56" s="468" t="str">
        <f>IF(基本情報入力シート!W93="","",基本情報入力シート!W93)</f>
        <v/>
      </c>
      <c r="M56" s="469" t="str">
        <f>IF(基本情報入力シート!X93="","",基本情報入力シート!X93)</f>
        <v/>
      </c>
      <c r="N56" s="470" t="str">
        <f>IF(基本情報入力シート!Y93="","",基本情報入力シート!Y93)</f>
        <v/>
      </c>
      <c r="O56" s="114"/>
      <c r="P56" s="115"/>
      <c r="Q56" s="116"/>
      <c r="R56" s="117"/>
      <c r="S56" s="108"/>
      <c r="T56" s="461" t="str">
        <f>IFERROR(S56*VLOOKUP(AE56,【参考】数式用3!$AD$3:$BA$14,MATCH(N56,【参考】数式用3!$AD$2:$BA$2,0)),"")</f>
        <v/>
      </c>
      <c r="U56" s="118"/>
      <c r="V56" s="109"/>
      <c r="W56" s="133"/>
      <c r="X56" s="1030" t="str">
        <f>IFERROR(V56*VLOOKUP(AF56,【参考】数式用3!$AD$15:$BA$23,MATCH(N56,【参考】数式用3!$AD$2:$BA$2,0)),"")</f>
        <v/>
      </c>
      <c r="Y56" s="1031"/>
      <c r="Z56" s="119"/>
      <c r="AA56" s="110"/>
      <c r="AB56" s="471" t="str">
        <f>IFERROR(AA56*VLOOKUP(AG56,【参考】数式用3!$AD$24:$BA$27,MATCH(N56,【参考】数式用3!$AD$2:$BA$2,0)),"")</f>
        <v/>
      </c>
      <c r="AC56" s="121"/>
      <c r="AD56" s="463" t="str">
        <f t="shared" si="0"/>
        <v/>
      </c>
      <c r="AE56" s="464" t="str">
        <f t="shared" si="4"/>
        <v/>
      </c>
      <c r="AF56" s="464" t="str">
        <f t="shared" si="5"/>
        <v/>
      </c>
      <c r="AG56" s="464" t="str">
        <f t="shared" si="6"/>
        <v/>
      </c>
    </row>
    <row r="57" spans="1:33" ht="24.95" customHeight="1">
      <c r="A57" s="466">
        <v>42</v>
      </c>
      <c r="B57" s="951" t="str">
        <f>IF(基本情報入力シート!C94="","",基本情報入力シート!C94)</f>
        <v/>
      </c>
      <c r="C57" s="952"/>
      <c r="D57" s="952"/>
      <c r="E57" s="952"/>
      <c r="F57" s="952"/>
      <c r="G57" s="952"/>
      <c r="H57" s="952"/>
      <c r="I57" s="953"/>
      <c r="J57" s="467" t="str">
        <f>IF(基本情報入力シート!M94="","",基本情報入力シート!M94)</f>
        <v/>
      </c>
      <c r="K57" s="468" t="str">
        <f>IF(基本情報入力シート!R94="","",基本情報入力シート!R94)</f>
        <v/>
      </c>
      <c r="L57" s="468" t="str">
        <f>IF(基本情報入力シート!W94="","",基本情報入力シート!W94)</f>
        <v/>
      </c>
      <c r="M57" s="469" t="str">
        <f>IF(基本情報入力シート!X94="","",基本情報入力シート!X94)</f>
        <v/>
      </c>
      <c r="N57" s="470" t="str">
        <f>IF(基本情報入力シート!Y94="","",基本情報入力シート!Y94)</f>
        <v/>
      </c>
      <c r="O57" s="114"/>
      <c r="P57" s="115"/>
      <c r="Q57" s="116"/>
      <c r="R57" s="117"/>
      <c r="S57" s="108"/>
      <c r="T57" s="461" t="str">
        <f>IFERROR(S57*VLOOKUP(AE57,【参考】数式用3!$AD$3:$BA$14,MATCH(N57,【参考】数式用3!$AD$2:$BA$2,0)),"")</f>
        <v/>
      </c>
      <c r="U57" s="118"/>
      <c r="V57" s="109"/>
      <c r="W57" s="133"/>
      <c r="X57" s="1030" t="str">
        <f>IFERROR(V57*VLOOKUP(AF57,【参考】数式用3!$AD$15:$BA$23,MATCH(N57,【参考】数式用3!$AD$2:$BA$2,0)),"")</f>
        <v/>
      </c>
      <c r="Y57" s="1031"/>
      <c r="Z57" s="119"/>
      <c r="AA57" s="110"/>
      <c r="AB57" s="471" t="str">
        <f>IFERROR(AA57*VLOOKUP(AG57,【参考】数式用3!$AD$24:$BA$27,MATCH(N57,【参考】数式用3!$AD$2:$BA$2,0)),"")</f>
        <v/>
      </c>
      <c r="AC57" s="121"/>
      <c r="AD57" s="463" t="str">
        <f t="shared" si="0"/>
        <v/>
      </c>
      <c r="AE57" s="464" t="str">
        <f t="shared" si="4"/>
        <v/>
      </c>
      <c r="AF57" s="464" t="str">
        <f t="shared" si="5"/>
        <v/>
      </c>
      <c r="AG57" s="464" t="str">
        <f t="shared" si="6"/>
        <v/>
      </c>
    </row>
    <row r="58" spans="1:33" ht="24.95" customHeight="1">
      <c r="A58" s="466">
        <v>43</v>
      </c>
      <c r="B58" s="951" t="str">
        <f>IF(基本情報入力シート!C95="","",基本情報入力シート!C95)</f>
        <v/>
      </c>
      <c r="C58" s="952"/>
      <c r="D58" s="952"/>
      <c r="E58" s="952"/>
      <c r="F58" s="952"/>
      <c r="G58" s="952"/>
      <c r="H58" s="952"/>
      <c r="I58" s="953"/>
      <c r="J58" s="467" t="str">
        <f>IF(基本情報入力シート!M95="","",基本情報入力シート!M95)</f>
        <v/>
      </c>
      <c r="K58" s="468" t="str">
        <f>IF(基本情報入力シート!R95="","",基本情報入力シート!R95)</f>
        <v/>
      </c>
      <c r="L58" s="468" t="str">
        <f>IF(基本情報入力シート!W95="","",基本情報入力シート!W95)</f>
        <v/>
      </c>
      <c r="M58" s="469" t="str">
        <f>IF(基本情報入力シート!X95="","",基本情報入力シート!X95)</f>
        <v/>
      </c>
      <c r="N58" s="470" t="str">
        <f>IF(基本情報入力シート!Y95="","",基本情報入力シート!Y95)</f>
        <v/>
      </c>
      <c r="O58" s="114"/>
      <c r="P58" s="115"/>
      <c r="Q58" s="116"/>
      <c r="R58" s="117"/>
      <c r="S58" s="108"/>
      <c r="T58" s="461" t="str">
        <f>IFERROR(S58*VLOOKUP(AE58,【参考】数式用3!$AD$3:$BA$14,MATCH(N58,【参考】数式用3!$AD$2:$BA$2,0)),"")</f>
        <v/>
      </c>
      <c r="U58" s="118"/>
      <c r="V58" s="109"/>
      <c r="W58" s="133"/>
      <c r="X58" s="1030" t="str">
        <f>IFERROR(V58*VLOOKUP(AF58,【参考】数式用3!$AD$15:$BA$23,MATCH(N58,【参考】数式用3!$AD$2:$BA$2,0)),"")</f>
        <v/>
      </c>
      <c r="Y58" s="1031"/>
      <c r="Z58" s="119"/>
      <c r="AA58" s="110"/>
      <c r="AB58" s="471" t="str">
        <f>IFERROR(AA58*VLOOKUP(AG58,【参考】数式用3!$AD$24:$BA$27,MATCH(N58,【参考】数式用3!$AD$2:$BA$2,0)),"")</f>
        <v/>
      </c>
      <c r="AC58" s="121"/>
      <c r="AD58" s="463" t="str">
        <f t="shared" si="0"/>
        <v/>
      </c>
      <c r="AE58" s="464" t="str">
        <f t="shared" si="4"/>
        <v/>
      </c>
      <c r="AF58" s="464" t="str">
        <f t="shared" si="5"/>
        <v/>
      </c>
      <c r="AG58" s="464" t="str">
        <f t="shared" si="6"/>
        <v/>
      </c>
    </row>
    <row r="59" spans="1:33" ht="24.95" customHeight="1">
      <c r="A59" s="466">
        <v>44</v>
      </c>
      <c r="B59" s="951" t="str">
        <f>IF(基本情報入力シート!C96="","",基本情報入力シート!C96)</f>
        <v/>
      </c>
      <c r="C59" s="952"/>
      <c r="D59" s="952"/>
      <c r="E59" s="952"/>
      <c r="F59" s="952"/>
      <c r="G59" s="952"/>
      <c r="H59" s="952"/>
      <c r="I59" s="953"/>
      <c r="J59" s="467" t="str">
        <f>IF(基本情報入力シート!M96="","",基本情報入力シート!M96)</f>
        <v/>
      </c>
      <c r="K59" s="468" t="str">
        <f>IF(基本情報入力シート!R96="","",基本情報入力シート!R96)</f>
        <v/>
      </c>
      <c r="L59" s="468" t="str">
        <f>IF(基本情報入力シート!W96="","",基本情報入力シート!W96)</f>
        <v/>
      </c>
      <c r="M59" s="469" t="str">
        <f>IF(基本情報入力シート!X96="","",基本情報入力シート!X96)</f>
        <v/>
      </c>
      <c r="N59" s="470" t="str">
        <f>IF(基本情報入力シート!Y96="","",基本情報入力シート!Y96)</f>
        <v/>
      </c>
      <c r="O59" s="114"/>
      <c r="P59" s="115"/>
      <c r="Q59" s="116"/>
      <c r="R59" s="117"/>
      <c r="S59" s="108"/>
      <c r="T59" s="461" t="str">
        <f>IFERROR(S59*VLOOKUP(AE59,【参考】数式用3!$AD$3:$BA$14,MATCH(N59,【参考】数式用3!$AD$2:$BA$2,0)),"")</f>
        <v/>
      </c>
      <c r="U59" s="118"/>
      <c r="V59" s="109"/>
      <c r="W59" s="133"/>
      <c r="X59" s="1030" t="str">
        <f>IFERROR(V59*VLOOKUP(AF59,【参考】数式用3!$AD$15:$BA$23,MATCH(N59,【参考】数式用3!$AD$2:$BA$2,0)),"")</f>
        <v/>
      </c>
      <c r="Y59" s="1031"/>
      <c r="Z59" s="119"/>
      <c r="AA59" s="110"/>
      <c r="AB59" s="471" t="str">
        <f>IFERROR(AA59*VLOOKUP(AG59,【参考】数式用3!$AD$24:$BA$27,MATCH(N59,【参考】数式用3!$AD$2:$BA$2,0)),"")</f>
        <v/>
      </c>
      <c r="AC59" s="121"/>
      <c r="AD59" s="463" t="str">
        <f t="shared" si="0"/>
        <v/>
      </c>
      <c r="AE59" s="464" t="str">
        <f t="shared" si="4"/>
        <v/>
      </c>
      <c r="AF59" s="464" t="str">
        <f t="shared" si="5"/>
        <v/>
      </c>
      <c r="AG59" s="464" t="str">
        <f t="shared" si="6"/>
        <v/>
      </c>
    </row>
    <row r="60" spans="1:33" ht="24.95" customHeight="1">
      <c r="A60" s="466">
        <v>45</v>
      </c>
      <c r="B60" s="951" t="str">
        <f>IF(基本情報入力シート!C97="","",基本情報入力シート!C97)</f>
        <v/>
      </c>
      <c r="C60" s="952"/>
      <c r="D60" s="952"/>
      <c r="E60" s="952"/>
      <c r="F60" s="952"/>
      <c r="G60" s="952"/>
      <c r="H60" s="952"/>
      <c r="I60" s="953"/>
      <c r="J60" s="467" t="str">
        <f>IF(基本情報入力シート!M97="","",基本情報入力シート!M97)</f>
        <v/>
      </c>
      <c r="K60" s="468" t="str">
        <f>IF(基本情報入力シート!R97="","",基本情報入力シート!R97)</f>
        <v/>
      </c>
      <c r="L60" s="468" t="str">
        <f>IF(基本情報入力シート!W97="","",基本情報入力シート!W97)</f>
        <v/>
      </c>
      <c r="M60" s="469" t="str">
        <f>IF(基本情報入力シート!X97="","",基本情報入力シート!X97)</f>
        <v/>
      </c>
      <c r="N60" s="470" t="str">
        <f>IF(基本情報入力シート!Y97="","",基本情報入力シート!Y97)</f>
        <v/>
      </c>
      <c r="O60" s="114"/>
      <c r="P60" s="115"/>
      <c r="Q60" s="116"/>
      <c r="R60" s="117"/>
      <c r="S60" s="108"/>
      <c r="T60" s="461" t="str">
        <f>IFERROR(S60*VLOOKUP(AE60,【参考】数式用3!$AD$3:$BA$14,MATCH(N60,【参考】数式用3!$AD$2:$BA$2,0)),"")</f>
        <v/>
      </c>
      <c r="U60" s="118"/>
      <c r="V60" s="109"/>
      <c r="W60" s="133"/>
      <c r="X60" s="1030" t="str">
        <f>IFERROR(V60*VLOOKUP(AF60,【参考】数式用3!$AD$15:$BA$23,MATCH(N60,【参考】数式用3!$AD$2:$BA$2,0)),"")</f>
        <v/>
      </c>
      <c r="Y60" s="1031"/>
      <c r="Z60" s="119"/>
      <c r="AA60" s="110"/>
      <c r="AB60" s="471" t="str">
        <f>IFERROR(AA60*VLOOKUP(AG60,【参考】数式用3!$AD$24:$BA$27,MATCH(N60,【参考】数式用3!$AD$2:$BA$2,0)),"")</f>
        <v/>
      </c>
      <c r="AC60" s="121"/>
      <c r="AD60" s="463" t="str">
        <f t="shared" si="0"/>
        <v/>
      </c>
      <c r="AE60" s="464" t="str">
        <f t="shared" si="4"/>
        <v/>
      </c>
      <c r="AF60" s="464" t="str">
        <f t="shared" si="5"/>
        <v/>
      </c>
      <c r="AG60" s="464" t="str">
        <f t="shared" si="6"/>
        <v/>
      </c>
    </row>
    <row r="61" spans="1:33" ht="24.95" customHeight="1">
      <c r="A61" s="466">
        <v>46</v>
      </c>
      <c r="B61" s="951" t="str">
        <f>IF(基本情報入力シート!C98="","",基本情報入力シート!C98)</f>
        <v/>
      </c>
      <c r="C61" s="952"/>
      <c r="D61" s="952"/>
      <c r="E61" s="952"/>
      <c r="F61" s="952"/>
      <c r="G61" s="952"/>
      <c r="H61" s="952"/>
      <c r="I61" s="953"/>
      <c r="J61" s="467" t="str">
        <f>IF(基本情報入力シート!M98="","",基本情報入力シート!M98)</f>
        <v/>
      </c>
      <c r="K61" s="468" t="str">
        <f>IF(基本情報入力シート!R98="","",基本情報入力シート!R98)</f>
        <v/>
      </c>
      <c r="L61" s="468" t="str">
        <f>IF(基本情報入力シート!W98="","",基本情報入力シート!W98)</f>
        <v/>
      </c>
      <c r="M61" s="469" t="str">
        <f>IF(基本情報入力シート!X98="","",基本情報入力シート!X98)</f>
        <v/>
      </c>
      <c r="N61" s="470" t="str">
        <f>IF(基本情報入力シート!Y98="","",基本情報入力シート!Y98)</f>
        <v/>
      </c>
      <c r="O61" s="114"/>
      <c r="P61" s="115"/>
      <c r="Q61" s="116"/>
      <c r="R61" s="117"/>
      <c r="S61" s="108"/>
      <c r="T61" s="461" t="str">
        <f>IFERROR(S61*VLOOKUP(AE61,【参考】数式用3!$AD$3:$BA$14,MATCH(N61,【参考】数式用3!$AD$2:$BA$2,0)),"")</f>
        <v/>
      </c>
      <c r="U61" s="118"/>
      <c r="V61" s="109"/>
      <c r="W61" s="133"/>
      <c r="X61" s="1030" t="str">
        <f>IFERROR(V61*VLOOKUP(AF61,【参考】数式用3!$AD$15:$BA$23,MATCH(N61,【参考】数式用3!$AD$2:$BA$2,0)),"")</f>
        <v/>
      </c>
      <c r="Y61" s="1031"/>
      <c r="Z61" s="119"/>
      <c r="AA61" s="110"/>
      <c r="AB61" s="471" t="str">
        <f>IFERROR(AA61*VLOOKUP(AG61,【参考】数式用3!$AD$24:$BA$27,MATCH(N61,【参考】数式用3!$AD$2:$BA$2,0)),"")</f>
        <v/>
      </c>
      <c r="AC61" s="121"/>
      <c r="AD61" s="463" t="str">
        <f t="shared" si="0"/>
        <v/>
      </c>
      <c r="AE61" s="464" t="str">
        <f t="shared" si="4"/>
        <v/>
      </c>
      <c r="AF61" s="464" t="str">
        <f t="shared" si="5"/>
        <v/>
      </c>
      <c r="AG61" s="464" t="str">
        <f t="shared" si="6"/>
        <v/>
      </c>
    </row>
    <row r="62" spans="1:33" ht="24.95" customHeight="1">
      <c r="A62" s="466">
        <v>47</v>
      </c>
      <c r="B62" s="951" t="str">
        <f>IF(基本情報入力シート!C99="","",基本情報入力シート!C99)</f>
        <v/>
      </c>
      <c r="C62" s="952"/>
      <c r="D62" s="952"/>
      <c r="E62" s="952"/>
      <c r="F62" s="952"/>
      <c r="G62" s="952"/>
      <c r="H62" s="952"/>
      <c r="I62" s="953"/>
      <c r="J62" s="467" t="str">
        <f>IF(基本情報入力シート!M99="","",基本情報入力シート!M99)</f>
        <v/>
      </c>
      <c r="K62" s="468" t="str">
        <f>IF(基本情報入力シート!R99="","",基本情報入力シート!R99)</f>
        <v/>
      </c>
      <c r="L62" s="468" t="str">
        <f>IF(基本情報入力シート!W99="","",基本情報入力シート!W99)</f>
        <v/>
      </c>
      <c r="M62" s="469" t="str">
        <f>IF(基本情報入力シート!X99="","",基本情報入力シート!X99)</f>
        <v/>
      </c>
      <c r="N62" s="470" t="str">
        <f>IF(基本情報入力シート!Y99="","",基本情報入力シート!Y99)</f>
        <v/>
      </c>
      <c r="O62" s="114"/>
      <c r="P62" s="115"/>
      <c r="Q62" s="116"/>
      <c r="R62" s="117"/>
      <c r="S62" s="108"/>
      <c r="T62" s="461" t="str">
        <f>IFERROR(S62*VLOOKUP(AE62,【参考】数式用3!$AD$3:$BA$14,MATCH(N62,【参考】数式用3!$AD$2:$BA$2,0)),"")</f>
        <v/>
      </c>
      <c r="U62" s="118"/>
      <c r="V62" s="109"/>
      <c r="W62" s="133"/>
      <c r="X62" s="1030" t="str">
        <f>IFERROR(V62*VLOOKUP(AF62,【参考】数式用3!$AD$15:$BA$23,MATCH(N62,【参考】数式用3!$AD$2:$BA$2,0)),"")</f>
        <v/>
      </c>
      <c r="Y62" s="1031"/>
      <c r="Z62" s="119"/>
      <c r="AA62" s="110"/>
      <c r="AB62" s="471" t="str">
        <f>IFERROR(AA62*VLOOKUP(AG62,【参考】数式用3!$AD$24:$BA$27,MATCH(N62,【参考】数式用3!$AD$2:$BA$2,0)),"")</f>
        <v/>
      </c>
      <c r="AC62" s="121"/>
      <c r="AD62" s="463" t="str">
        <f t="shared" si="0"/>
        <v/>
      </c>
      <c r="AE62" s="464" t="str">
        <f t="shared" si="4"/>
        <v/>
      </c>
      <c r="AF62" s="464" t="str">
        <f t="shared" si="5"/>
        <v/>
      </c>
      <c r="AG62" s="464" t="str">
        <f t="shared" si="6"/>
        <v/>
      </c>
    </row>
    <row r="63" spans="1:33" ht="24.95" customHeight="1">
      <c r="A63" s="466">
        <v>48</v>
      </c>
      <c r="B63" s="951" t="str">
        <f>IF(基本情報入力シート!C100="","",基本情報入力シート!C100)</f>
        <v/>
      </c>
      <c r="C63" s="952"/>
      <c r="D63" s="952"/>
      <c r="E63" s="952"/>
      <c r="F63" s="952"/>
      <c r="G63" s="952"/>
      <c r="H63" s="952"/>
      <c r="I63" s="953"/>
      <c r="J63" s="467" t="str">
        <f>IF(基本情報入力シート!M100="","",基本情報入力シート!M100)</f>
        <v/>
      </c>
      <c r="K63" s="468" t="str">
        <f>IF(基本情報入力シート!R100="","",基本情報入力シート!R100)</f>
        <v/>
      </c>
      <c r="L63" s="468" t="str">
        <f>IF(基本情報入力シート!W100="","",基本情報入力シート!W100)</f>
        <v/>
      </c>
      <c r="M63" s="469" t="str">
        <f>IF(基本情報入力シート!X100="","",基本情報入力シート!X100)</f>
        <v/>
      </c>
      <c r="N63" s="470" t="str">
        <f>IF(基本情報入力シート!Y100="","",基本情報入力シート!Y100)</f>
        <v/>
      </c>
      <c r="O63" s="114"/>
      <c r="P63" s="115"/>
      <c r="Q63" s="116"/>
      <c r="R63" s="117"/>
      <c r="S63" s="108"/>
      <c r="T63" s="461" t="str">
        <f>IFERROR(S63*VLOOKUP(AE63,【参考】数式用3!$AD$3:$BA$14,MATCH(N63,【参考】数式用3!$AD$2:$BA$2,0)),"")</f>
        <v/>
      </c>
      <c r="U63" s="118"/>
      <c r="V63" s="109"/>
      <c r="W63" s="133"/>
      <c r="X63" s="1030" t="str">
        <f>IFERROR(V63*VLOOKUP(AF63,【参考】数式用3!$AD$15:$BA$23,MATCH(N63,【参考】数式用3!$AD$2:$BA$2,0)),"")</f>
        <v/>
      </c>
      <c r="Y63" s="1031"/>
      <c r="Z63" s="119"/>
      <c r="AA63" s="110"/>
      <c r="AB63" s="471" t="str">
        <f>IFERROR(AA63*VLOOKUP(AG63,【参考】数式用3!$AD$24:$BA$27,MATCH(N63,【参考】数式用3!$AD$2:$BA$2,0)),"")</f>
        <v/>
      </c>
      <c r="AC63" s="121"/>
      <c r="AD63" s="463" t="str">
        <f t="shared" si="0"/>
        <v/>
      </c>
      <c r="AE63" s="464" t="str">
        <f t="shared" si="4"/>
        <v/>
      </c>
      <c r="AF63" s="464" t="str">
        <f t="shared" si="5"/>
        <v/>
      </c>
      <c r="AG63" s="464" t="str">
        <f t="shared" si="6"/>
        <v/>
      </c>
    </row>
    <row r="64" spans="1:33" ht="24.95" customHeight="1">
      <c r="A64" s="466">
        <v>49</v>
      </c>
      <c r="B64" s="951" t="str">
        <f>IF(基本情報入力シート!C101="","",基本情報入力シート!C101)</f>
        <v/>
      </c>
      <c r="C64" s="952"/>
      <c r="D64" s="952"/>
      <c r="E64" s="952"/>
      <c r="F64" s="952"/>
      <c r="G64" s="952"/>
      <c r="H64" s="952"/>
      <c r="I64" s="953"/>
      <c r="J64" s="467" t="str">
        <f>IF(基本情報入力シート!M101="","",基本情報入力シート!M101)</f>
        <v/>
      </c>
      <c r="K64" s="468" t="str">
        <f>IF(基本情報入力シート!R101="","",基本情報入力シート!R101)</f>
        <v/>
      </c>
      <c r="L64" s="468" t="str">
        <f>IF(基本情報入力シート!W101="","",基本情報入力シート!W101)</f>
        <v/>
      </c>
      <c r="M64" s="469" t="str">
        <f>IF(基本情報入力シート!X101="","",基本情報入力シート!X101)</f>
        <v/>
      </c>
      <c r="N64" s="470" t="str">
        <f>IF(基本情報入力シート!Y101="","",基本情報入力シート!Y101)</f>
        <v/>
      </c>
      <c r="O64" s="114"/>
      <c r="P64" s="115"/>
      <c r="Q64" s="116"/>
      <c r="R64" s="117"/>
      <c r="S64" s="108"/>
      <c r="T64" s="461" t="str">
        <f>IFERROR(S64*VLOOKUP(AE64,【参考】数式用3!$AD$3:$BA$14,MATCH(N64,【参考】数式用3!$AD$2:$BA$2,0)),"")</f>
        <v/>
      </c>
      <c r="U64" s="118"/>
      <c r="V64" s="109"/>
      <c r="W64" s="133"/>
      <c r="X64" s="1030" t="str">
        <f>IFERROR(V64*VLOOKUP(AF64,【参考】数式用3!$AD$15:$BA$23,MATCH(N64,【参考】数式用3!$AD$2:$BA$2,0)),"")</f>
        <v/>
      </c>
      <c r="Y64" s="1031"/>
      <c r="Z64" s="119"/>
      <c r="AA64" s="110"/>
      <c r="AB64" s="471" t="str">
        <f>IFERROR(AA64*VLOOKUP(AG64,【参考】数式用3!$AD$24:$BA$27,MATCH(N64,【参考】数式用3!$AD$2:$BA$2,0)),"")</f>
        <v/>
      </c>
      <c r="AC64" s="121"/>
      <c r="AD64" s="463" t="str">
        <f t="shared" si="0"/>
        <v/>
      </c>
      <c r="AE64" s="464" t="str">
        <f t="shared" si="4"/>
        <v/>
      </c>
      <c r="AF64" s="464" t="str">
        <f t="shared" si="5"/>
        <v/>
      </c>
      <c r="AG64" s="464" t="str">
        <f t="shared" si="6"/>
        <v/>
      </c>
    </row>
    <row r="65" spans="1:33" ht="24.95" customHeight="1">
      <c r="A65" s="466">
        <v>50</v>
      </c>
      <c r="B65" s="951" t="str">
        <f>IF(基本情報入力シート!C102="","",基本情報入力シート!C102)</f>
        <v/>
      </c>
      <c r="C65" s="952"/>
      <c r="D65" s="952"/>
      <c r="E65" s="952"/>
      <c r="F65" s="952"/>
      <c r="G65" s="952"/>
      <c r="H65" s="952"/>
      <c r="I65" s="953"/>
      <c r="J65" s="467" t="str">
        <f>IF(基本情報入力シート!M102="","",基本情報入力シート!M102)</f>
        <v/>
      </c>
      <c r="K65" s="468" t="str">
        <f>IF(基本情報入力シート!R102="","",基本情報入力シート!R102)</f>
        <v/>
      </c>
      <c r="L65" s="468" t="str">
        <f>IF(基本情報入力シート!W102="","",基本情報入力シート!W102)</f>
        <v/>
      </c>
      <c r="M65" s="469" t="str">
        <f>IF(基本情報入力シート!X102="","",基本情報入力シート!X102)</f>
        <v/>
      </c>
      <c r="N65" s="470" t="str">
        <f>IF(基本情報入力シート!Y102="","",基本情報入力シート!Y102)</f>
        <v/>
      </c>
      <c r="O65" s="114"/>
      <c r="P65" s="115"/>
      <c r="Q65" s="116"/>
      <c r="R65" s="117"/>
      <c r="S65" s="108"/>
      <c r="T65" s="461" t="str">
        <f>IFERROR(S65*VLOOKUP(AE65,【参考】数式用3!$AD$3:$BA$14,MATCH(N65,【参考】数式用3!$AD$2:$BA$2,0)),"")</f>
        <v/>
      </c>
      <c r="U65" s="118"/>
      <c r="V65" s="109"/>
      <c r="W65" s="133"/>
      <c r="X65" s="1030" t="str">
        <f>IFERROR(V65*VLOOKUP(AF65,【参考】数式用3!$AD$15:$BA$23,MATCH(N65,【参考】数式用3!$AD$2:$BA$2,0)),"")</f>
        <v/>
      </c>
      <c r="Y65" s="1031"/>
      <c r="Z65" s="119"/>
      <c r="AA65" s="110"/>
      <c r="AB65" s="471" t="str">
        <f>IFERROR(AA65*VLOOKUP(AG65,【参考】数式用3!$AD$24:$BA$27,MATCH(N65,【参考】数式用3!$AD$2:$BA$2,0)),"")</f>
        <v/>
      </c>
      <c r="AC65" s="121"/>
      <c r="AD65" s="463" t="str">
        <f t="shared" si="0"/>
        <v/>
      </c>
      <c r="AE65" s="464" t="str">
        <f t="shared" si="4"/>
        <v/>
      </c>
      <c r="AF65" s="464" t="str">
        <f t="shared" si="5"/>
        <v/>
      </c>
      <c r="AG65" s="464" t="str">
        <f t="shared" si="6"/>
        <v/>
      </c>
    </row>
    <row r="66" spans="1:33" ht="24.95" customHeight="1">
      <c r="A66" s="466">
        <v>51</v>
      </c>
      <c r="B66" s="951" t="str">
        <f>IF(基本情報入力シート!C103="","",基本情報入力シート!C103)</f>
        <v/>
      </c>
      <c r="C66" s="952"/>
      <c r="D66" s="952"/>
      <c r="E66" s="952"/>
      <c r="F66" s="952"/>
      <c r="G66" s="952"/>
      <c r="H66" s="952"/>
      <c r="I66" s="953"/>
      <c r="J66" s="467" t="str">
        <f>IF(基本情報入力シート!M103="","",基本情報入力シート!M103)</f>
        <v/>
      </c>
      <c r="K66" s="468" t="str">
        <f>IF(基本情報入力シート!R103="","",基本情報入力シート!R103)</f>
        <v/>
      </c>
      <c r="L66" s="468" t="str">
        <f>IF(基本情報入力シート!W103="","",基本情報入力シート!W103)</f>
        <v/>
      </c>
      <c r="M66" s="469" t="str">
        <f>IF(基本情報入力シート!X103="","",基本情報入力シート!X103)</f>
        <v/>
      </c>
      <c r="N66" s="470" t="str">
        <f>IF(基本情報入力シート!Y103="","",基本情報入力シート!Y103)</f>
        <v/>
      </c>
      <c r="O66" s="114"/>
      <c r="P66" s="115"/>
      <c r="Q66" s="116"/>
      <c r="R66" s="117"/>
      <c r="S66" s="108"/>
      <c r="T66" s="461" t="str">
        <f>IFERROR(S66*VLOOKUP(AE66,【参考】数式用3!$AD$3:$BA$14,MATCH(N66,【参考】数式用3!$AD$2:$BA$2,0)),"")</f>
        <v/>
      </c>
      <c r="U66" s="118"/>
      <c r="V66" s="109"/>
      <c r="W66" s="133"/>
      <c r="X66" s="1030" t="str">
        <f>IFERROR(V66*VLOOKUP(AF66,【参考】数式用3!$AD$15:$BA$23,MATCH(N66,【参考】数式用3!$AD$2:$BA$2,0)),"")</f>
        <v/>
      </c>
      <c r="Y66" s="1031"/>
      <c r="Z66" s="119"/>
      <c r="AA66" s="110"/>
      <c r="AB66" s="471" t="str">
        <f>IFERROR(AA66*VLOOKUP(AG66,【参考】数式用3!$AD$24:$BA$27,MATCH(N66,【参考】数式用3!$AD$2:$BA$2,0)),"")</f>
        <v/>
      </c>
      <c r="AC66" s="121"/>
      <c r="AD66" s="463" t="str">
        <f t="shared" si="0"/>
        <v/>
      </c>
      <c r="AE66" s="464" t="str">
        <f t="shared" si="4"/>
        <v/>
      </c>
      <c r="AF66" s="464" t="str">
        <f t="shared" si="5"/>
        <v/>
      </c>
      <c r="AG66" s="464" t="str">
        <f t="shared" si="6"/>
        <v/>
      </c>
    </row>
    <row r="67" spans="1:33" ht="24.95" customHeight="1">
      <c r="A67" s="466">
        <v>52</v>
      </c>
      <c r="B67" s="951" t="str">
        <f>IF(基本情報入力シート!C104="","",基本情報入力シート!C104)</f>
        <v/>
      </c>
      <c r="C67" s="952"/>
      <c r="D67" s="952"/>
      <c r="E67" s="952"/>
      <c r="F67" s="952"/>
      <c r="G67" s="952"/>
      <c r="H67" s="952"/>
      <c r="I67" s="953"/>
      <c r="J67" s="467" t="str">
        <f>IF(基本情報入力シート!M104="","",基本情報入力シート!M104)</f>
        <v/>
      </c>
      <c r="K67" s="468" t="str">
        <f>IF(基本情報入力シート!R104="","",基本情報入力シート!R104)</f>
        <v/>
      </c>
      <c r="L67" s="468" t="str">
        <f>IF(基本情報入力シート!W104="","",基本情報入力シート!W104)</f>
        <v/>
      </c>
      <c r="M67" s="469" t="str">
        <f>IF(基本情報入力シート!X104="","",基本情報入力シート!X104)</f>
        <v/>
      </c>
      <c r="N67" s="470" t="str">
        <f>IF(基本情報入力シート!Y104="","",基本情報入力シート!Y104)</f>
        <v/>
      </c>
      <c r="O67" s="114"/>
      <c r="P67" s="115"/>
      <c r="Q67" s="116"/>
      <c r="R67" s="117"/>
      <c r="S67" s="108"/>
      <c r="T67" s="461" t="str">
        <f>IFERROR(S67*VLOOKUP(AE67,【参考】数式用3!$AD$3:$BA$14,MATCH(N67,【参考】数式用3!$AD$2:$BA$2,0)),"")</f>
        <v/>
      </c>
      <c r="U67" s="118"/>
      <c r="V67" s="109"/>
      <c r="W67" s="133"/>
      <c r="X67" s="1030" t="str">
        <f>IFERROR(V67*VLOOKUP(AF67,【参考】数式用3!$AD$15:$BA$23,MATCH(N67,【参考】数式用3!$AD$2:$BA$2,0)),"")</f>
        <v/>
      </c>
      <c r="Y67" s="1031"/>
      <c r="Z67" s="119"/>
      <c r="AA67" s="110"/>
      <c r="AB67" s="471" t="str">
        <f>IFERROR(AA67*VLOOKUP(AG67,【参考】数式用3!$AD$24:$BA$27,MATCH(N67,【参考】数式用3!$AD$2:$BA$2,0)),"")</f>
        <v/>
      </c>
      <c r="AC67" s="121"/>
      <c r="AD67" s="463" t="str">
        <f t="shared" si="0"/>
        <v/>
      </c>
      <c r="AE67" s="464" t="str">
        <f t="shared" si="4"/>
        <v/>
      </c>
      <c r="AF67" s="464" t="str">
        <f t="shared" si="5"/>
        <v/>
      </c>
      <c r="AG67" s="464" t="str">
        <f t="shared" si="6"/>
        <v/>
      </c>
    </row>
    <row r="68" spans="1:33" ht="24.95" customHeight="1">
      <c r="A68" s="466">
        <v>53</v>
      </c>
      <c r="B68" s="951" t="str">
        <f>IF(基本情報入力シート!C105="","",基本情報入力シート!C105)</f>
        <v/>
      </c>
      <c r="C68" s="952"/>
      <c r="D68" s="952"/>
      <c r="E68" s="952"/>
      <c r="F68" s="952"/>
      <c r="G68" s="952"/>
      <c r="H68" s="952"/>
      <c r="I68" s="953"/>
      <c r="J68" s="467" t="str">
        <f>IF(基本情報入力シート!M105="","",基本情報入力シート!M105)</f>
        <v/>
      </c>
      <c r="K68" s="468" t="str">
        <f>IF(基本情報入力シート!R105="","",基本情報入力シート!R105)</f>
        <v/>
      </c>
      <c r="L68" s="468" t="str">
        <f>IF(基本情報入力シート!W105="","",基本情報入力シート!W105)</f>
        <v/>
      </c>
      <c r="M68" s="469" t="str">
        <f>IF(基本情報入力シート!X105="","",基本情報入力シート!X105)</f>
        <v/>
      </c>
      <c r="N68" s="470" t="str">
        <f>IF(基本情報入力シート!Y105="","",基本情報入力シート!Y105)</f>
        <v/>
      </c>
      <c r="O68" s="114"/>
      <c r="P68" s="115"/>
      <c r="Q68" s="116"/>
      <c r="R68" s="117"/>
      <c r="S68" s="108"/>
      <c r="T68" s="461" t="str">
        <f>IFERROR(S68*VLOOKUP(AE68,【参考】数式用3!$AD$3:$BA$14,MATCH(N68,【参考】数式用3!$AD$2:$BA$2,0)),"")</f>
        <v/>
      </c>
      <c r="U68" s="118"/>
      <c r="V68" s="109"/>
      <c r="W68" s="133"/>
      <c r="X68" s="1030" t="str">
        <f>IFERROR(V68*VLOOKUP(AF68,【参考】数式用3!$AD$15:$BA$23,MATCH(N68,【参考】数式用3!$AD$2:$BA$2,0)),"")</f>
        <v/>
      </c>
      <c r="Y68" s="1031"/>
      <c r="Z68" s="119"/>
      <c r="AA68" s="110"/>
      <c r="AB68" s="471" t="str">
        <f>IFERROR(AA68*VLOOKUP(AG68,【参考】数式用3!$AD$24:$BA$27,MATCH(N68,【参考】数式用3!$AD$2:$BA$2,0)),"")</f>
        <v/>
      </c>
      <c r="AC68" s="121"/>
      <c r="AD68" s="463" t="str">
        <f t="shared" si="0"/>
        <v/>
      </c>
      <c r="AE68" s="464" t="str">
        <f t="shared" si="4"/>
        <v/>
      </c>
      <c r="AF68" s="464" t="str">
        <f t="shared" si="5"/>
        <v/>
      </c>
      <c r="AG68" s="464" t="str">
        <f t="shared" si="6"/>
        <v/>
      </c>
    </row>
    <row r="69" spans="1:33" ht="24.95" customHeight="1">
      <c r="A69" s="466">
        <v>54</v>
      </c>
      <c r="B69" s="951" t="str">
        <f>IF(基本情報入力シート!C106="","",基本情報入力シート!C106)</f>
        <v/>
      </c>
      <c r="C69" s="952"/>
      <c r="D69" s="952"/>
      <c r="E69" s="952"/>
      <c r="F69" s="952"/>
      <c r="G69" s="952"/>
      <c r="H69" s="952"/>
      <c r="I69" s="953"/>
      <c r="J69" s="467" t="str">
        <f>IF(基本情報入力シート!M106="","",基本情報入力シート!M106)</f>
        <v/>
      </c>
      <c r="K69" s="468" t="str">
        <f>IF(基本情報入力シート!R106="","",基本情報入力シート!R106)</f>
        <v/>
      </c>
      <c r="L69" s="468" t="str">
        <f>IF(基本情報入力シート!W106="","",基本情報入力シート!W106)</f>
        <v/>
      </c>
      <c r="M69" s="469" t="str">
        <f>IF(基本情報入力シート!X106="","",基本情報入力シート!X106)</f>
        <v/>
      </c>
      <c r="N69" s="470" t="str">
        <f>IF(基本情報入力シート!Y106="","",基本情報入力シート!Y106)</f>
        <v/>
      </c>
      <c r="O69" s="114"/>
      <c r="P69" s="115"/>
      <c r="Q69" s="116"/>
      <c r="R69" s="117"/>
      <c r="S69" s="108"/>
      <c r="T69" s="461" t="str">
        <f>IFERROR(S69*VLOOKUP(AE69,【参考】数式用3!$AD$3:$BA$14,MATCH(N69,【参考】数式用3!$AD$2:$BA$2,0)),"")</f>
        <v/>
      </c>
      <c r="U69" s="118"/>
      <c r="V69" s="109"/>
      <c r="W69" s="133"/>
      <c r="X69" s="1030" t="str">
        <f>IFERROR(V69*VLOOKUP(AF69,【参考】数式用3!$AD$15:$BA$23,MATCH(N69,【参考】数式用3!$AD$2:$BA$2,0)),"")</f>
        <v/>
      </c>
      <c r="Y69" s="1031"/>
      <c r="Z69" s="119"/>
      <c r="AA69" s="110"/>
      <c r="AB69" s="471" t="str">
        <f>IFERROR(AA69*VLOOKUP(AG69,【参考】数式用3!$AD$24:$BA$27,MATCH(N69,【参考】数式用3!$AD$2:$BA$2,0)),"")</f>
        <v/>
      </c>
      <c r="AC69" s="121"/>
      <c r="AD69" s="463" t="str">
        <f t="shared" si="0"/>
        <v/>
      </c>
      <c r="AE69" s="464" t="str">
        <f t="shared" si="4"/>
        <v/>
      </c>
      <c r="AF69" s="464" t="str">
        <f t="shared" si="5"/>
        <v/>
      </c>
      <c r="AG69" s="464" t="str">
        <f t="shared" si="6"/>
        <v/>
      </c>
    </row>
    <row r="70" spans="1:33" ht="24.95" customHeight="1">
      <c r="A70" s="466">
        <v>55</v>
      </c>
      <c r="B70" s="951" t="str">
        <f>IF(基本情報入力シート!C107="","",基本情報入力シート!C107)</f>
        <v/>
      </c>
      <c r="C70" s="952"/>
      <c r="D70" s="952"/>
      <c r="E70" s="952"/>
      <c r="F70" s="952"/>
      <c r="G70" s="952"/>
      <c r="H70" s="952"/>
      <c r="I70" s="953"/>
      <c r="J70" s="467" t="str">
        <f>IF(基本情報入力シート!M107="","",基本情報入力シート!M107)</f>
        <v/>
      </c>
      <c r="K70" s="468" t="str">
        <f>IF(基本情報入力シート!R107="","",基本情報入力シート!R107)</f>
        <v/>
      </c>
      <c r="L70" s="468" t="str">
        <f>IF(基本情報入力シート!W107="","",基本情報入力シート!W107)</f>
        <v/>
      </c>
      <c r="M70" s="469" t="str">
        <f>IF(基本情報入力シート!X107="","",基本情報入力シート!X107)</f>
        <v/>
      </c>
      <c r="N70" s="470" t="str">
        <f>IF(基本情報入力シート!Y107="","",基本情報入力シート!Y107)</f>
        <v/>
      </c>
      <c r="O70" s="114"/>
      <c r="P70" s="115"/>
      <c r="Q70" s="116"/>
      <c r="R70" s="117"/>
      <c r="S70" s="108"/>
      <c r="T70" s="461" t="str">
        <f>IFERROR(S70*VLOOKUP(AE70,【参考】数式用3!$AD$3:$BA$14,MATCH(N70,【参考】数式用3!$AD$2:$BA$2,0)),"")</f>
        <v/>
      </c>
      <c r="U70" s="118"/>
      <c r="V70" s="109"/>
      <c r="W70" s="133"/>
      <c r="X70" s="1030" t="str">
        <f>IFERROR(V70*VLOOKUP(AF70,【参考】数式用3!$AD$15:$BA$23,MATCH(N70,【参考】数式用3!$AD$2:$BA$2,0)),"")</f>
        <v/>
      </c>
      <c r="Y70" s="1031"/>
      <c r="Z70" s="119"/>
      <c r="AA70" s="110"/>
      <c r="AB70" s="471" t="str">
        <f>IFERROR(AA70*VLOOKUP(AG70,【参考】数式用3!$AD$24:$BA$27,MATCH(N70,【参考】数式用3!$AD$2:$BA$2,0)),"")</f>
        <v/>
      </c>
      <c r="AC70" s="121"/>
      <c r="AD70" s="463" t="str">
        <f t="shared" si="0"/>
        <v/>
      </c>
      <c r="AE70" s="464" t="str">
        <f t="shared" si="4"/>
        <v/>
      </c>
      <c r="AF70" s="464" t="str">
        <f t="shared" si="5"/>
        <v/>
      </c>
      <c r="AG70" s="464" t="str">
        <f t="shared" si="6"/>
        <v/>
      </c>
    </row>
    <row r="71" spans="1:33" ht="24.95" customHeight="1">
      <c r="A71" s="466">
        <v>56</v>
      </c>
      <c r="B71" s="951" t="str">
        <f>IF(基本情報入力シート!C108="","",基本情報入力シート!C108)</f>
        <v/>
      </c>
      <c r="C71" s="952"/>
      <c r="D71" s="952"/>
      <c r="E71" s="952"/>
      <c r="F71" s="952"/>
      <c r="G71" s="952"/>
      <c r="H71" s="952"/>
      <c r="I71" s="953"/>
      <c r="J71" s="467" t="str">
        <f>IF(基本情報入力シート!M108="","",基本情報入力シート!M108)</f>
        <v/>
      </c>
      <c r="K71" s="468" t="str">
        <f>IF(基本情報入力シート!R108="","",基本情報入力シート!R108)</f>
        <v/>
      </c>
      <c r="L71" s="468" t="str">
        <f>IF(基本情報入力シート!W108="","",基本情報入力シート!W108)</f>
        <v/>
      </c>
      <c r="M71" s="469" t="str">
        <f>IF(基本情報入力シート!X108="","",基本情報入力シート!X108)</f>
        <v/>
      </c>
      <c r="N71" s="470" t="str">
        <f>IF(基本情報入力シート!Y108="","",基本情報入力シート!Y108)</f>
        <v/>
      </c>
      <c r="O71" s="114"/>
      <c r="P71" s="115"/>
      <c r="Q71" s="116"/>
      <c r="R71" s="117"/>
      <c r="S71" s="108"/>
      <c r="T71" s="461" t="str">
        <f>IFERROR(S71*VLOOKUP(AE71,【参考】数式用3!$AD$3:$BA$14,MATCH(N71,【参考】数式用3!$AD$2:$BA$2,0)),"")</f>
        <v/>
      </c>
      <c r="U71" s="118"/>
      <c r="V71" s="109"/>
      <c r="W71" s="133"/>
      <c r="X71" s="1030" t="str">
        <f>IFERROR(V71*VLOOKUP(AF71,【参考】数式用3!$AD$15:$BA$23,MATCH(N71,【参考】数式用3!$AD$2:$BA$2,0)),"")</f>
        <v/>
      </c>
      <c r="Y71" s="1031"/>
      <c r="Z71" s="119"/>
      <c r="AA71" s="110"/>
      <c r="AB71" s="471" t="str">
        <f>IFERROR(AA71*VLOOKUP(AG71,【参考】数式用3!$AD$24:$BA$27,MATCH(N71,【参考】数式用3!$AD$2:$BA$2,0)),"")</f>
        <v/>
      </c>
      <c r="AC71" s="121"/>
      <c r="AD71" s="463" t="str">
        <f t="shared" si="0"/>
        <v/>
      </c>
      <c r="AE71" s="464" t="str">
        <f t="shared" si="4"/>
        <v/>
      </c>
      <c r="AF71" s="464" t="str">
        <f t="shared" si="5"/>
        <v/>
      </c>
      <c r="AG71" s="464" t="str">
        <f t="shared" si="6"/>
        <v/>
      </c>
    </row>
    <row r="72" spans="1:33" ht="24.95" customHeight="1">
      <c r="A72" s="466">
        <v>57</v>
      </c>
      <c r="B72" s="951" t="str">
        <f>IF(基本情報入力シート!C109="","",基本情報入力シート!C109)</f>
        <v/>
      </c>
      <c r="C72" s="952"/>
      <c r="D72" s="952"/>
      <c r="E72" s="952"/>
      <c r="F72" s="952"/>
      <c r="G72" s="952"/>
      <c r="H72" s="952"/>
      <c r="I72" s="953"/>
      <c r="J72" s="467" t="str">
        <f>IF(基本情報入力シート!M109="","",基本情報入力シート!M109)</f>
        <v/>
      </c>
      <c r="K72" s="468" t="str">
        <f>IF(基本情報入力シート!R109="","",基本情報入力シート!R109)</f>
        <v/>
      </c>
      <c r="L72" s="468" t="str">
        <f>IF(基本情報入力シート!W109="","",基本情報入力シート!W109)</f>
        <v/>
      </c>
      <c r="M72" s="469" t="str">
        <f>IF(基本情報入力シート!X109="","",基本情報入力シート!X109)</f>
        <v/>
      </c>
      <c r="N72" s="470" t="str">
        <f>IF(基本情報入力シート!Y109="","",基本情報入力シート!Y109)</f>
        <v/>
      </c>
      <c r="O72" s="114"/>
      <c r="P72" s="115"/>
      <c r="Q72" s="116"/>
      <c r="R72" s="117"/>
      <c r="S72" s="108"/>
      <c r="T72" s="461" t="str">
        <f>IFERROR(S72*VLOOKUP(AE72,【参考】数式用3!$AD$3:$BA$14,MATCH(N72,【参考】数式用3!$AD$2:$BA$2,0)),"")</f>
        <v/>
      </c>
      <c r="U72" s="118"/>
      <c r="V72" s="109"/>
      <c r="W72" s="133"/>
      <c r="X72" s="1030" t="str">
        <f>IFERROR(V72*VLOOKUP(AF72,【参考】数式用3!$AD$15:$BA$23,MATCH(N72,【参考】数式用3!$AD$2:$BA$2,0)),"")</f>
        <v/>
      </c>
      <c r="Y72" s="1031"/>
      <c r="Z72" s="119"/>
      <c r="AA72" s="110"/>
      <c r="AB72" s="471" t="str">
        <f>IFERROR(AA72*VLOOKUP(AG72,【参考】数式用3!$AD$24:$BA$27,MATCH(N72,【参考】数式用3!$AD$2:$BA$2,0)),"")</f>
        <v/>
      </c>
      <c r="AC72" s="121"/>
      <c r="AD72" s="463" t="str">
        <f t="shared" si="0"/>
        <v/>
      </c>
      <c r="AE72" s="464" t="str">
        <f t="shared" si="4"/>
        <v/>
      </c>
      <c r="AF72" s="464" t="str">
        <f t="shared" si="5"/>
        <v/>
      </c>
      <c r="AG72" s="464" t="str">
        <f t="shared" si="6"/>
        <v/>
      </c>
    </row>
    <row r="73" spans="1:33" ht="24.95" customHeight="1">
      <c r="A73" s="466">
        <v>58</v>
      </c>
      <c r="B73" s="951" t="str">
        <f>IF(基本情報入力シート!C110="","",基本情報入力シート!C110)</f>
        <v/>
      </c>
      <c r="C73" s="952"/>
      <c r="D73" s="952"/>
      <c r="E73" s="952"/>
      <c r="F73" s="952"/>
      <c r="G73" s="952"/>
      <c r="H73" s="952"/>
      <c r="I73" s="953"/>
      <c r="J73" s="467" t="str">
        <f>IF(基本情報入力シート!M110="","",基本情報入力シート!M110)</f>
        <v/>
      </c>
      <c r="K73" s="468" t="str">
        <f>IF(基本情報入力シート!R110="","",基本情報入力シート!R110)</f>
        <v/>
      </c>
      <c r="L73" s="468" t="str">
        <f>IF(基本情報入力シート!W110="","",基本情報入力シート!W110)</f>
        <v/>
      </c>
      <c r="M73" s="469" t="str">
        <f>IF(基本情報入力シート!X110="","",基本情報入力シート!X110)</f>
        <v/>
      </c>
      <c r="N73" s="470" t="str">
        <f>IF(基本情報入力シート!Y110="","",基本情報入力シート!Y110)</f>
        <v/>
      </c>
      <c r="O73" s="114"/>
      <c r="P73" s="115"/>
      <c r="Q73" s="116"/>
      <c r="R73" s="117"/>
      <c r="S73" s="108"/>
      <c r="T73" s="461" t="str">
        <f>IFERROR(S73*VLOOKUP(AE73,【参考】数式用3!$AD$3:$BA$14,MATCH(N73,【参考】数式用3!$AD$2:$BA$2,0)),"")</f>
        <v/>
      </c>
      <c r="U73" s="118"/>
      <c r="V73" s="109"/>
      <c r="W73" s="133"/>
      <c r="X73" s="1030" t="str">
        <f>IFERROR(V73*VLOOKUP(AF73,【参考】数式用3!$AD$15:$BA$23,MATCH(N73,【参考】数式用3!$AD$2:$BA$2,0)),"")</f>
        <v/>
      </c>
      <c r="Y73" s="1031"/>
      <c r="Z73" s="119"/>
      <c r="AA73" s="110"/>
      <c r="AB73" s="471" t="str">
        <f>IFERROR(AA73*VLOOKUP(AG73,【参考】数式用3!$AD$24:$BA$27,MATCH(N73,【参考】数式用3!$AD$2:$BA$2,0)),"")</f>
        <v/>
      </c>
      <c r="AC73" s="121"/>
      <c r="AD73" s="463" t="str">
        <f t="shared" si="0"/>
        <v/>
      </c>
      <c r="AE73" s="464" t="str">
        <f t="shared" si="4"/>
        <v/>
      </c>
      <c r="AF73" s="464" t="str">
        <f t="shared" si="5"/>
        <v/>
      </c>
      <c r="AG73" s="464" t="str">
        <f t="shared" si="6"/>
        <v/>
      </c>
    </row>
    <row r="74" spans="1:33" ht="24.95" customHeight="1">
      <c r="A74" s="466">
        <v>59</v>
      </c>
      <c r="B74" s="951" t="str">
        <f>IF(基本情報入力シート!C111="","",基本情報入力シート!C111)</f>
        <v/>
      </c>
      <c r="C74" s="952"/>
      <c r="D74" s="952"/>
      <c r="E74" s="952"/>
      <c r="F74" s="952"/>
      <c r="G74" s="952"/>
      <c r="H74" s="952"/>
      <c r="I74" s="953"/>
      <c r="J74" s="467" t="str">
        <f>IF(基本情報入力シート!M111="","",基本情報入力シート!M111)</f>
        <v/>
      </c>
      <c r="K74" s="468" t="str">
        <f>IF(基本情報入力シート!R111="","",基本情報入力シート!R111)</f>
        <v/>
      </c>
      <c r="L74" s="468" t="str">
        <f>IF(基本情報入力シート!W111="","",基本情報入力シート!W111)</f>
        <v/>
      </c>
      <c r="M74" s="469" t="str">
        <f>IF(基本情報入力シート!X111="","",基本情報入力シート!X111)</f>
        <v/>
      </c>
      <c r="N74" s="470" t="str">
        <f>IF(基本情報入力シート!Y111="","",基本情報入力シート!Y111)</f>
        <v/>
      </c>
      <c r="O74" s="114"/>
      <c r="P74" s="115"/>
      <c r="Q74" s="116"/>
      <c r="R74" s="117"/>
      <c r="S74" s="108"/>
      <c r="T74" s="461" t="str">
        <f>IFERROR(S74*VLOOKUP(AE74,【参考】数式用3!$AD$3:$BA$14,MATCH(N74,【参考】数式用3!$AD$2:$BA$2,0)),"")</f>
        <v/>
      </c>
      <c r="U74" s="118"/>
      <c r="V74" s="109"/>
      <c r="W74" s="133"/>
      <c r="X74" s="1030" t="str">
        <f>IFERROR(V74*VLOOKUP(AF74,【参考】数式用3!$AD$15:$BA$23,MATCH(N74,【参考】数式用3!$AD$2:$BA$2,0)),"")</f>
        <v/>
      </c>
      <c r="Y74" s="1031"/>
      <c r="Z74" s="119"/>
      <c r="AA74" s="110"/>
      <c r="AB74" s="471" t="str">
        <f>IFERROR(AA74*VLOOKUP(AG74,【参考】数式用3!$AD$24:$BA$27,MATCH(N74,【参考】数式用3!$AD$2:$BA$2,0)),"")</f>
        <v/>
      </c>
      <c r="AC74" s="121"/>
      <c r="AD74" s="463" t="str">
        <f t="shared" si="0"/>
        <v/>
      </c>
      <c r="AE74" s="464" t="str">
        <f t="shared" si="4"/>
        <v/>
      </c>
      <c r="AF74" s="464" t="str">
        <f t="shared" si="5"/>
        <v/>
      </c>
      <c r="AG74" s="464" t="str">
        <f t="shared" si="6"/>
        <v/>
      </c>
    </row>
    <row r="75" spans="1:33" ht="24.95" customHeight="1">
      <c r="A75" s="466">
        <v>60</v>
      </c>
      <c r="B75" s="951" t="str">
        <f>IF(基本情報入力シート!C112="","",基本情報入力シート!C112)</f>
        <v/>
      </c>
      <c r="C75" s="952"/>
      <c r="D75" s="952"/>
      <c r="E75" s="952"/>
      <c r="F75" s="952"/>
      <c r="G75" s="952"/>
      <c r="H75" s="952"/>
      <c r="I75" s="953"/>
      <c r="J75" s="467" t="str">
        <f>IF(基本情報入力シート!M112="","",基本情報入力シート!M112)</f>
        <v/>
      </c>
      <c r="K75" s="468" t="str">
        <f>IF(基本情報入力シート!R112="","",基本情報入力シート!R112)</f>
        <v/>
      </c>
      <c r="L75" s="468" t="str">
        <f>IF(基本情報入力シート!W112="","",基本情報入力シート!W112)</f>
        <v/>
      </c>
      <c r="M75" s="469" t="str">
        <f>IF(基本情報入力シート!X112="","",基本情報入力シート!X112)</f>
        <v/>
      </c>
      <c r="N75" s="470" t="str">
        <f>IF(基本情報入力シート!Y112="","",基本情報入力シート!Y112)</f>
        <v/>
      </c>
      <c r="O75" s="114"/>
      <c r="P75" s="115"/>
      <c r="Q75" s="116"/>
      <c r="R75" s="117"/>
      <c r="S75" s="108"/>
      <c r="T75" s="461" t="str">
        <f>IFERROR(S75*VLOOKUP(AE75,【参考】数式用3!$AD$3:$BA$14,MATCH(N75,【参考】数式用3!$AD$2:$BA$2,0)),"")</f>
        <v/>
      </c>
      <c r="U75" s="118"/>
      <c r="V75" s="109"/>
      <c r="W75" s="133"/>
      <c r="X75" s="1030" t="str">
        <f>IFERROR(V75*VLOOKUP(AF75,【参考】数式用3!$AD$15:$BA$23,MATCH(N75,【参考】数式用3!$AD$2:$BA$2,0)),"")</f>
        <v/>
      </c>
      <c r="Y75" s="1031"/>
      <c r="Z75" s="119"/>
      <c r="AA75" s="110"/>
      <c r="AB75" s="471" t="str">
        <f>IFERROR(AA75*VLOOKUP(AG75,【参考】数式用3!$AD$24:$BA$27,MATCH(N75,【参考】数式用3!$AD$2:$BA$2,0)),"")</f>
        <v/>
      </c>
      <c r="AC75" s="121"/>
      <c r="AD75" s="463" t="str">
        <f t="shared" si="0"/>
        <v/>
      </c>
      <c r="AE75" s="464" t="str">
        <f t="shared" si="4"/>
        <v/>
      </c>
      <c r="AF75" s="464" t="str">
        <f t="shared" si="5"/>
        <v/>
      </c>
      <c r="AG75" s="464" t="str">
        <f t="shared" si="6"/>
        <v/>
      </c>
    </row>
    <row r="76" spans="1:33" ht="24.95" customHeight="1">
      <c r="A76" s="466">
        <v>61</v>
      </c>
      <c r="B76" s="951" t="str">
        <f>IF(基本情報入力シート!C113="","",基本情報入力シート!C113)</f>
        <v/>
      </c>
      <c r="C76" s="952"/>
      <c r="D76" s="952"/>
      <c r="E76" s="952"/>
      <c r="F76" s="952"/>
      <c r="G76" s="952"/>
      <c r="H76" s="952"/>
      <c r="I76" s="953"/>
      <c r="J76" s="467" t="str">
        <f>IF(基本情報入力シート!M113="","",基本情報入力シート!M113)</f>
        <v/>
      </c>
      <c r="K76" s="468" t="str">
        <f>IF(基本情報入力シート!R113="","",基本情報入力シート!R113)</f>
        <v/>
      </c>
      <c r="L76" s="468" t="str">
        <f>IF(基本情報入力シート!W113="","",基本情報入力シート!W113)</f>
        <v/>
      </c>
      <c r="M76" s="469" t="str">
        <f>IF(基本情報入力シート!X113="","",基本情報入力シート!X113)</f>
        <v/>
      </c>
      <c r="N76" s="470" t="str">
        <f>IF(基本情報入力シート!Y113="","",基本情報入力シート!Y113)</f>
        <v/>
      </c>
      <c r="O76" s="114"/>
      <c r="P76" s="115"/>
      <c r="Q76" s="116"/>
      <c r="R76" s="117"/>
      <c r="S76" s="108"/>
      <c r="T76" s="461" t="str">
        <f>IFERROR(S76*VLOOKUP(AE76,【参考】数式用3!$AD$3:$BA$14,MATCH(N76,【参考】数式用3!$AD$2:$BA$2,0)),"")</f>
        <v/>
      </c>
      <c r="U76" s="118"/>
      <c r="V76" s="109"/>
      <c r="W76" s="133"/>
      <c r="X76" s="1030" t="str">
        <f>IFERROR(V76*VLOOKUP(AF76,【参考】数式用3!$AD$15:$BA$23,MATCH(N76,【参考】数式用3!$AD$2:$BA$2,0)),"")</f>
        <v/>
      </c>
      <c r="Y76" s="1031"/>
      <c r="Z76" s="119"/>
      <c r="AA76" s="110"/>
      <c r="AB76" s="471" t="str">
        <f>IFERROR(AA76*VLOOKUP(AG76,【参考】数式用3!$AD$24:$BA$27,MATCH(N76,【参考】数式用3!$AD$2:$BA$2,0)),"")</f>
        <v/>
      </c>
      <c r="AC76" s="121"/>
      <c r="AD76" s="463" t="str">
        <f t="shared" si="0"/>
        <v/>
      </c>
      <c r="AE76" s="464" t="str">
        <f t="shared" si="4"/>
        <v/>
      </c>
      <c r="AF76" s="464" t="str">
        <f t="shared" si="5"/>
        <v/>
      </c>
      <c r="AG76" s="464" t="str">
        <f t="shared" si="6"/>
        <v/>
      </c>
    </row>
    <row r="77" spans="1:33" ht="24.95" customHeight="1">
      <c r="A77" s="466">
        <v>62</v>
      </c>
      <c r="B77" s="951" t="str">
        <f>IF(基本情報入力シート!C114="","",基本情報入力シート!C114)</f>
        <v/>
      </c>
      <c r="C77" s="952"/>
      <c r="D77" s="952"/>
      <c r="E77" s="952"/>
      <c r="F77" s="952"/>
      <c r="G77" s="952"/>
      <c r="H77" s="952"/>
      <c r="I77" s="953"/>
      <c r="J77" s="467" t="str">
        <f>IF(基本情報入力シート!M114="","",基本情報入力シート!M114)</f>
        <v/>
      </c>
      <c r="K77" s="468" t="str">
        <f>IF(基本情報入力シート!R114="","",基本情報入力シート!R114)</f>
        <v/>
      </c>
      <c r="L77" s="468" t="str">
        <f>IF(基本情報入力シート!W114="","",基本情報入力シート!W114)</f>
        <v/>
      </c>
      <c r="M77" s="469" t="str">
        <f>IF(基本情報入力シート!X114="","",基本情報入力シート!X114)</f>
        <v/>
      </c>
      <c r="N77" s="470" t="str">
        <f>IF(基本情報入力シート!Y114="","",基本情報入力シート!Y114)</f>
        <v/>
      </c>
      <c r="O77" s="114"/>
      <c r="P77" s="115"/>
      <c r="Q77" s="116"/>
      <c r="R77" s="117"/>
      <c r="S77" s="108"/>
      <c r="T77" s="461" t="str">
        <f>IFERROR(S77*VLOOKUP(AE77,【参考】数式用3!$AD$3:$BA$14,MATCH(N77,【参考】数式用3!$AD$2:$BA$2,0)),"")</f>
        <v/>
      </c>
      <c r="U77" s="118"/>
      <c r="V77" s="109"/>
      <c r="W77" s="133"/>
      <c r="X77" s="1030" t="str">
        <f>IFERROR(V77*VLOOKUP(AF77,【参考】数式用3!$AD$15:$BA$23,MATCH(N77,【参考】数式用3!$AD$2:$BA$2,0)),"")</f>
        <v/>
      </c>
      <c r="Y77" s="1031"/>
      <c r="Z77" s="119"/>
      <c r="AA77" s="110"/>
      <c r="AB77" s="471" t="str">
        <f>IFERROR(AA77*VLOOKUP(AG77,【参考】数式用3!$AD$24:$BA$27,MATCH(N77,【参考】数式用3!$AD$2:$BA$2,0)),"")</f>
        <v/>
      </c>
      <c r="AC77" s="121"/>
      <c r="AD77" s="463" t="str">
        <f t="shared" si="0"/>
        <v/>
      </c>
      <c r="AE77" s="464" t="str">
        <f t="shared" si="4"/>
        <v/>
      </c>
      <c r="AF77" s="464" t="str">
        <f t="shared" si="5"/>
        <v/>
      </c>
      <c r="AG77" s="464" t="str">
        <f t="shared" si="6"/>
        <v/>
      </c>
    </row>
    <row r="78" spans="1:33" ht="24.95" customHeight="1">
      <c r="A78" s="466">
        <v>63</v>
      </c>
      <c r="B78" s="951" t="str">
        <f>IF(基本情報入力シート!C115="","",基本情報入力シート!C115)</f>
        <v/>
      </c>
      <c r="C78" s="952"/>
      <c r="D78" s="952"/>
      <c r="E78" s="952"/>
      <c r="F78" s="952"/>
      <c r="G78" s="952"/>
      <c r="H78" s="952"/>
      <c r="I78" s="953"/>
      <c r="J78" s="467" t="str">
        <f>IF(基本情報入力シート!M115="","",基本情報入力シート!M115)</f>
        <v/>
      </c>
      <c r="K78" s="468" t="str">
        <f>IF(基本情報入力シート!R115="","",基本情報入力シート!R115)</f>
        <v/>
      </c>
      <c r="L78" s="468" t="str">
        <f>IF(基本情報入力シート!W115="","",基本情報入力シート!W115)</f>
        <v/>
      </c>
      <c r="M78" s="469" t="str">
        <f>IF(基本情報入力シート!X115="","",基本情報入力シート!X115)</f>
        <v/>
      </c>
      <c r="N78" s="470" t="str">
        <f>IF(基本情報入力シート!Y115="","",基本情報入力シート!Y115)</f>
        <v/>
      </c>
      <c r="O78" s="114"/>
      <c r="P78" s="115"/>
      <c r="Q78" s="116"/>
      <c r="R78" s="117"/>
      <c r="S78" s="108"/>
      <c r="T78" s="461" t="str">
        <f>IFERROR(S78*VLOOKUP(AE78,【参考】数式用3!$AD$3:$BA$14,MATCH(N78,【参考】数式用3!$AD$2:$BA$2,0)),"")</f>
        <v/>
      </c>
      <c r="U78" s="118"/>
      <c r="V78" s="109"/>
      <c r="W78" s="133"/>
      <c r="X78" s="1030" t="str">
        <f>IFERROR(V78*VLOOKUP(AF78,【参考】数式用3!$AD$15:$BA$23,MATCH(N78,【参考】数式用3!$AD$2:$BA$2,0)),"")</f>
        <v/>
      </c>
      <c r="Y78" s="1031"/>
      <c r="Z78" s="119"/>
      <c r="AA78" s="110"/>
      <c r="AB78" s="471" t="str">
        <f>IFERROR(AA78*VLOOKUP(AG78,【参考】数式用3!$AD$24:$BA$27,MATCH(N78,【参考】数式用3!$AD$2:$BA$2,0)),"")</f>
        <v/>
      </c>
      <c r="AC78" s="121"/>
      <c r="AD78" s="463" t="str">
        <f t="shared" si="0"/>
        <v/>
      </c>
      <c r="AE78" s="464" t="str">
        <f t="shared" si="4"/>
        <v/>
      </c>
      <c r="AF78" s="464" t="str">
        <f t="shared" si="5"/>
        <v/>
      </c>
      <c r="AG78" s="464" t="str">
        <f t="shared" si="6"/>
        <v/>
      </c>
    </row>
    <row r="79" spans="1:33" ht="24.95" customHeight="1">
      <c r="A79" s="466">
        <v>64</v>
      </c>
      <c r="B79" s="951" t="str">
        <f>IF(基本情報入力シート!C116="","",基本情報入力シート!C116)</f>
        <v/>
      </c>
      <c r="C79" s="952"/>
      <c r="D79" s="952"/>
      <c r="E79" s="952"/>
      <c r="F79" s="952"/>
      <c r="G79" s="952"/>
      <c r="H79" s="952"/>
      <c r="I79" s="953"/>
      <c r="J79" s="467" t="str">
        <f>IF(基本情報入力シート!M116="","",基本情報入力シート!M116)</f>
        <v/>
      </c>
      <c r="K79" s="468" t="str">
        <f>IF(基本情報入力シート!R116="","",基本情報入力シート!R116)</f>
        <v/>
      </c>
      <c r="L79" s="468" t="str">
        <f>IF(基本情報入力シート!W116="","",基本情報入力シート!W116)</f>
        <v/>
      </c>
      <c r="M79" s="469" t="str">
        <f>IF(基本情報入力シート!X116="","",基本情報入力シート!X116)</f>
        <v/>
      </c>
      <c r="N79" s="470" t="str">
        <f>IF(基本情報入力シート!Y116="","",基本情報入力シート!Y116)</f>
        <v/>
      </c>
      <c r="O79" s="114"/>
      <c r="P79" s="115"/>
      <c r="Q79" s="116"/>
      <c r="R79" s="117"/>
      <c r="S79" s="108"/>
      <c r="T79" s="461" t="str">
        <f>IFERROR(S79*VLOOKUP(AE79,【参考】数式用3!$AD$3:$BA$14,MATCH(N79,【参考】数式用3!$AD$2:$BA$2,0)),"")</f>
        <v/>
      </c>
      <c r="U79" s="118"/>
      <c r="V79" s="109"/>
      <c r="W79" s="133"/>
      <c r="X79" s="1030" t="str">
        <f>IFERROR(V79*VLOOKUP(AF79,【参考】数式用3!$AD$15:$BA$23,MATCH(N79,【参考】数式用3!$AD$2:$BA$2,0)),"")</f>
        <v/>
      </c>
      <c r="Y79" s="1031"/>
      <c r="Z79" s="119"/>
      <c r="AA79" s="110"/>
      <c r="AB79" s="471" t="str">
        <f>IFERROR(AA79*VLOOKUP(AG79,【参考】数式用3!$AD$24:$BA$27,MATCH(N79,【参考】数式用3!$AD$2:$BA$2,0)),"")</f>
        <v/>
      </c>
      <c r="AC79" s="121"/>
      <c r="AD79" s="463" t="str">
        <f t="shared" si="0"/>
        <v/>
      </c>
      <c r="AE79" s="464" t="str">
        <f t="shared" si="4"/>
        <v/>
      </c>
      <c r="AF79" s="464" t="str">
        <f t="shared" si="5"/>
        <v/>
      </c>
      <c r="AG79" s="464" t="str">
        <f t="shared" si="6"/>
        <v/>
      </c>
    </row>
    <row r="80" spans="1:33" ht="24.95" customHeight="1">
      <c r="A80" s="466">
        <v>65</v>
      </c>
      <c r="B80" s="951" t="str">
        <f>IF(基本情報入力シート!C117="","",基本情報入力シート!C117)</f>
        <v/>
      </c>
      <c r="C80" s="952"/>
      <c r="D80" s="952"/>
      <c r="E80" s="952"/>
      <c r="F80" s="952"/>
      <c r="G80" s="952"/>
      <c r="H80" s="952"/>
      <c r="I80" s="953"/>
      <c r="J80" s="467" t="str">
        <f>IF(基本情報入力シート!M117="","",基本情報入力シート!M117)</f>
        <v/>
      </c>
      <c r="K80" s="468" t="str">
        <f>IF(基本情報入力シート!R117="","",基本情報入力シート!R117)</f>
        <v/>
      </c>
      <c r="L80" s="468" t="str">
        <f>IF(基本情報入力シート!W117="","",基本情報入力シート!W117)</f>
        <v/>
      </c>
      <c r="M80" s="469" t="str">
        <f>IF(基本情報入力シート!X117="","",基本情報入力シート!X117)</f>
        <v/>
      </c>
      <c r="N80" s="470" t="str">
        <f>IF(基本情報入力シート!Y117="","",基本情報入力シート!Y117)</f>
        <v/>
      </c>
      <c r="O80" s="114"/>
      <c r="P80" s="115"/>
      <c r="Q80" s="116"/>
      <c r="R80" s="117"/>
      <c r="S80" s="108"/>
      <c r="T80" s="461" t="str">
        <f>IFERROR(S80*VLOOKUP(AE80,【参考】数式用3!$AD$3:$BA$14,MATCH(N80,【参考】数式用3!$AD$2:$BA$2,0)),"")</f>
        <v/>
      </c>
      <c r="U80" s="118"/>
      <c r="V80" s="109"/>
      <c r="W80" s="133"/>
      <c r="X80" s="1030" t="str">
        <f>IFERROR(V80*VLOOKUP(AF80,【参考】数式用3!$AD$15:$BA$23,MATCH(N80,【参考】数式用3!$AD$2:$BA$2,0)),"")</f>
        <v/>
      </c>
      <c r="Y80" s="1031"/>
      <c r="Z80" s="119"/>
      <c r="AA80" s="110"/>
      <c r="AB80" s="471" t="str">
        <f>IFERROR(AA80*VLOOKUP(AG80,【参考】数式用3!$AD$24:$BA$27,MATCH(N80,【参考】数式用3!$AD$2:$BA$2,0)),"")</f>
        <v/>
      </c>
      <c r="AC80" s="121"/>
      <c r="AD80" s="463" t="str">
        <f t="shared" si="0"/>
        <v/>
      </c>
      <c r="AE80" s="464" t="str">
        <f t="shared" si="4"/>
        <v/>
      </c>
      <c r="AF80" s="464" t="str">
        <f t="shared" si="5"/>
        <v/>
      </c>
      <c r="AG80" s="464" t="str">
        <f t="shared" si="6"/>
        <v/>
      </c>
    </row>
    <row r="81" spans="1:33" ht="24.95" customHeight="1">
      <c r="A81" s="466">
        <v>66</v>
      </c>
      <c r="B81" s="951" t="str">
        <f>IF(基本情報入力シート!C118="","",基本情報入力シート!C118)</f>
        <v/>
      </c>
      <c r="C81" s="952"/>
      <c r="D81" s="952"/>
      <c r="E81" s="952"/>
      <c r="F81" s="952"/>
      <c r="G81" s="952"/>
      <c r="H81" s="952"/>
      <c r="I81" s="953"/>
      <c r="J81" s="467" t="str">
        <f>IF(基本情報入力シート!M118="","",基本情報入力シート!M118)</f>
        <v/>
      </c>
      <c r="K81" s="468" t="str">
        <f>IF(基本情報入力シート!R118="","",基本情報入力シート!R118)</f>
        <v/>
      </c>
      <c r="L81" s="468" t="str">
        <f>IF(基本情報入力シート!W118="","",基本情報入力シート!W118)</f>
        <v/>
      </c>
      <c r="M81" s="469" t="str">
        <f>IF(基本情報入力シート!X118="","",基本情報入力シート!X118)</f>
        <v/>
      </c>
      <c r="N81" s="470" t="str">
        <f>IF(基本情報入力シート!Y118="","",基本情報入力シート!Y118)</f>
        <v/>
      </c>
      <c r="O81" s="114"/>
      <c r="P81" s="115"/>
      <c r="Q81" s="116"/>
      <c r="R81" s="117"/>
      <c r="S81" s="108"/>
      <c r="T81" s="461" t="str">
        <f>IFERROR(S81*VLOOKUP(AE81,【参考】数式用3!$AD$3:$BA$14,MATCH(N81,【参考】数式用3!$AD$2:$BA$2,0)),"")</f>
        <v/>
      </c>
      <c r="U81" s="118"/>
      <c r="V81" s="109"/>
      <c r="W81" s="133"/>
      <c r="X81" s="1030" t="str">
        <f>IFERROR(V81*VLOOKUP(AF81,【参考】数式用3!$AD$15:$BA$23,MATCH(N81,【参考】数式用3!$AD$2:$BA$2,0)),"")</f>
        <v/>
      </c>
      <c r="Y81" s="1031"/>
      <c r="Z81" s="119"/>
      <c r="AA81" s="110"/>
      <c r="AB81" s="471" t="str">
        <f>IFERROR(AA81*VLOOKUP(AG81,【参考】数式用3!$AD$24:$BA$27,MATCH(N81,【参考】数式用3!$AD$2:$BA$2,0)),"")</f>
        <v/>
      </c>
      <c r="AC81" s="121"/>
      <c r="AD81" s="463"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4" t="str">
        <f t="shared" si="4"/>
        <v/>
      </c>
      <c r="AF81" s="464" t="str">
        <f t="shared" si="5"/>
        <v/>
      </c>
      <c r="AG81" s="464" t="str">
        <f t="shared" si="6"/>
        <v/>
      </c>
    </row>
    <row r="82" spans="1:33" ht="24.95" customHeight="1">
      <c r="A82" s="466">
        <v>67</v>
      </c>
      <c r="B82" s="951" t="str">
        <f>IF(基本情報入力シート!C119="","",基本情報入力シート!C119)</f>
        <v/>
      </c>
      <c r="C82" s="952"/>
      <c r="D82" s="952"/>
      <c r="E82" s="952"/>
      <c r="F82" s="952"/>
      <c r="G82" s="952"/>
      <c r="H82" s="952"/>
      <c r="I82" s="953"/>
      <c r="J82" s="467" t="str">
        <f>IF(基本情報入力シート!M119="","",基本情報入力シート!M119)</f>
        <v/>
      </c>
      <c r="K82" s="468" t="str">
        <f>IF(基本情報入力シート!R119="","",基本情報入力シート!R119)</f>
        <v/>
      </c>
      <c r="L82" s="468" t="str">
        <f>IF(基本情報入力シート!W119="","",基本情報入力シート!W119)</f>
        <v/>
      </c>
      <c r="M82" s="469" t="str">
        <f>IF(基本情報入力シート!X119="","",基本情報入力シート!X119)</f>
        <v/>
      </c>
      <c r="N82" s="470" t="str">
        <f>IF(基本情報入力シート!Y119="","",基本情報入力シート!Y119)</f>
        <v/>
      </c>
      <c r="O82" s="114"/>
      <c r="P82" s="115"/>
      <c r="Q82" s="116"/>
      <c r="R82" s="117"/>
      <c r="S82" s="108"/>
      <c r="T82" s="461" t="str">
        <f>IFERROR(S82*VLOOKUP(AE82,【参考】数式用3!$AD$3:$BA$14,MATCH(N82,【参考】数式用3!$AD$2:$BA$2,0)),"")</f>
        <v/>
      </c>
      <c r="U82" s="118"/>
      <c r="V82" s="109"/>
      <c r="W82" s="133"/>
      <c r="X82" s="1030" t="str">
        <f>IFERROR(V82*VLOOKUP(AF82,【参考】数式用3!$AD$15:$BA$23,MATCH(N82,【参考】数式用3!$AD$2:$BA$2,0)),"")</f>
        <v/>
      </c>
      <c r="Y82" s="1031"/>
      <c r="Z82" s="119"/>
      <c r="AA82" s="110"/>
      <c r="AB82" s="471" t="str">
        <f>IFERROR(AA82*VLOOKUP(AG82,【参考】数式用3!$AD$24:$BA$27,MATCH(N82,【参考】数式用3!$AD$2:$BA$2,0)),"")</f>
        <v/>
      </c>
      <c r="AC82" s="121"/>
      <c r="AD82" s="463" t="str">
        <f t="shared" si="7"/>
        <v/>
      </c>
      <c r="AE82" s="464" t="str">
        <f t="shared" si="4"/>
        <v/>
      </c>
      <c r="AF82" s="464" t="str">
        <f t="shared" si="5"/>
        <v/>
      </c>
      <c r="AG82" s="464" t="str">
        <f t="shared" si="6"/>
        <v/>
      </c>
    </row>
    <row r="83" spans="1:33" ht="24.95" customHeight="1">
      <c r="A83" s="466">
        <v>68</v>
      </c>
      <c r="B83" s="951" t="str">
        <f>IF(基本情報入力シート!C120="","",基本情報入力シート!C120)</f>
        <v/>
      </c>
      <c r="C83" s="952"/>
      <c r="D83" s="952"/>
      <c r="E83" s="952"/>
      <c r="F83" s="952"/>
      <c r="G83" s="952"/>
      <c r="H83" s="952"/>
      <c r="I83" s="953"/>
      <c r="J83" s="467" t="str">
        <f>IF(基本情報入力シート!M120="","",基本情報入力シート!M120)</f>
        <v/>
      </c>
      <c r="K83" s="468" t="str">
        <f>IF(基本情報入力シート!R120="","",基本情報入力シート!R120)</f>
        <v/>
      </c>
      <c r="L83" s="468" t="str">
        <f>IF(基本情報入力シート!W120="","",基本情報入力シート!W120)</f>
        <v/>
      </c>
      <c r="M83" s="469" t="str">
        <f>IF(基本情報入力シート!X120="","",基本情報入力シート!X120)</f>
        <v/>
      </c>
      <c r="N83" s="470" t="str">
        <f>IF(基本情報入力シート!Y120="","",基本情報入力シート!Y120)</f>
        <v/>
      </c>
      <c r="O83" s="114"/>
      <c r="P83" s="115"/>
      <c r="Q83" s="116"/>
      <c r="R83" s="117"/>
      <c r="S83" s="108"/>
      <c r="T83" s="461" t="str">
        <f>IFERROR(S83*VLOOKUP(AE83,【参考】数式用3!$AD$3:$BA$14,MATCH(N83,【参考】数式用3!$AD$2:$BA$2,0)),"")</f>
        <v/>
      </c>
      <c r="U83" s="118"/>
      <c r="V83" s="109"/>
      <c r="W83" s="133"/>
      <c r="X83" s="1030" t="str">
        <f>IFERROR(V83*VLOOKUP(AF83,【参考】数式用3!$AD$15:$BA$23,MATCH(N83,【参考】数式用3!$AD$2:$BA$2,0)),"")</f>
        <v/>
      </c>
      <c r="Y83" s="1031"/>
      <c r="Z83" s="119"/>
      <c r="AA83" s="110"/>
      <c r="AB83" s="471" t="str">
        <f>IFERROR(AA83*VLOOKUP(AG83,【参考】数式用3!$AD$24:$BA$27,MATCH(N83,【参考】数式用3!$AD$2:$BA$2,0)),"")</f>
        <v/>
      </c>
      <c r="AC83" s="121"/>
      <c r="AD83" s="463" t="str">
        <f t="shared" si="7"/>
        <v/>
      </c>
      <c r="AE83" s="464" t="str">
        <f t="shared" si="4"/>
        <v/>
      </c>
      <c r="AF83" s="464" t="str">
        <f t="shared" si="5"/>
        <v/>
      </c>
      <c r="AG83" s="464" t="str">
        <f t="shared" si="6"/>
        <v/>
      </c>
    </row>
    <row r="84" spans="1:33" ht="24.95" customHeight="1">
      <c r="A84" s="466">
        <v>69</v>
      </c>
      <c r="B84" s="951" t="str">
        <f>IF(基本情報入力シート!C121="","",基本情報入力シート!C121)</f>
        <v/>
      </c>
      <c r="C84" s="952"/>
      <c r="D84" s="952"/>
      <c r="E84" s="952"/>
      <c r="F84" s="952"/>
      <c r="G84" s="952"/>
      <c r="H84" s="952"/>
      <c r="I84" s="953"/>
      <c r="J84" s="467" t="str">
        <f>IF(基本情報入力シート!M121="","",基本情報入力シート!M121)</f>
        <v/>
      </c>
      <c r="K84" s="468" t="str">
        <f>IF(基本情報入力シート!R121="","",基本情報入力シート!R121)</f>
        <v/>
      </c>
      <c r="L84" s="468" t="str">
        <f>IF(基本情報入力シート!W121="","",基本情報入力シート!W121)</f>
        <v/>
      </c>
      <c r="M84" s="469" t="str">
        <f>IF(基本情報入力シート!X121="","",基本情報入力シート!X121)</f>
        <v/>
      </c>
      <c r="N84" s="470" t="str">
        <f>IF(基本情報入力シート!Y121="","",基本情報入力シート!Y121)</f>
        <v/>
      </c>
      <c r="O84" s="114"/>
      <c r="P84" s="115"/>
      <c r="Q84" s="116"/>
      <c r="R84" s="117"/>
      <c r="S84" s="108"/>
      <c r="T84" s="461" t="str">
        <f>IFERROR(S84*VLOOKUP(AE84,【参考】数式用3!$AD$3:$BA$14,MATCH(N84,【参考】数式用3!$AD$2:$BA$2,0)),"")</f>
        <v/>
      </c>
      <c r="U84" s="118"/>
      <c r="V84" s="109"/>
      <c r="W84" s="133"/>
      <c r="X84" s="1030" t="str">
        <f>IFERROR(V84*VLOOKUP(AF84,【参考】数式用3!$AD$15:$BA$23,MATCH(N84,【参考】数式用3!$AD$2:$BA$2,0)),"")</f>
        <v/>
      </c>
      <c r="Y84" s="1031"/>
      <c r="Z84" s="119"/>
      <c r="AA84" s="110"/>
      <c r="AB84" s="471" t="str">
        <f>IFERROR(AA84*VLOOKUP(AG84,【参考】数式用3!$AD$24:$BA$27,MATCH(N84,【参考】数式用3!$AD$2:$BA$2,0)),"")</f>
        <v/>
      </c>
      <c r="AC84" s="121"/>
      <c r="AD84" s="463" t="str">
        <f t="shared" si="7"/>
        <v/>
      </c>
      <c r="AE84" s="464" t="str">
        <f t="shared" si="4"/>
        <v/>
      </c>
      <c r="AF84" s="464" t="str">
        <f t="shared" si="5"/>
        <v/>
      </c>
      <c r="AG84" s="464" t="str">
        <f t="shared" si="6"/>
        <v/>
      </c>
    </row>
    <row r="85" spans="1:33" ht="24.95" customHeight="1">
      <c r="A85" s="466">
        <v>70</v>
      </c>
      <c r="B85" s="951" t="str">
        <f>IF(基本情報入力シート!C122="","",基本情報入力シート!C122)</f>
        <v/>
      </c>
      <c r="C85" s="952"/>
      <c r="D85" s="952"/>
      <c r="E85" s="952"/>
      <c r="F85" s="952"/>
      <c r="G85" s="952"/>
      <c r="H85" s="952"/>
      <c r="I85" s="953"/>
      <c r="J85" s="467" t="str">
        <f>IF(基本情報入力シート!M122="","",基本情報入力シート!M122)</f>
        <v/>
      </c>
      <c r="K85" s="468" t="str">
        <f>IF(基本情報入力シート!R122="","",基本情報入力シート!R122)</f>
        <v/>
      </c>
      <c r="L85" s="468" t="str">
        <f>IF(基本情報入力シート!W122="","",基本情報入力シート!W122)</f>
        <v/>
      </c>
      <c r="M85" s="469" t="str">
        <f>IF(基本情報入力シート!X122="","",基本情報入力シート!X122)</f>
        <v/>
      </c>
      <c r="N85" s="470" t="str">
        <f>IF(基本情報入力シート!Y122="","",基本情報入力シート!Y122)</f>
        <v/>
      </c>
      <c r="O85" s="114"/>
      <c r="P85" s="115"/>
      <c r="Q85" s="116"/>
      <c r="R85" s="117"/>
      <c r="S85" s="108"/>
      <c r="T85" s="461" t="str">
        <f>IFERROR(S85*VLOOKUP(AE85,【参考】数式用3!$AD$3:$BA$14,MATCH(N85,【参考】数式用3!$AD$2:$BA$2,0)),"")</f>
        <v/>
      </c>
      <c r="U85" s="118"/>
      <c r="V85" s="109"/>
      <c r="W85" s="133"/>
      <c r="X85" s="1030" t="str">
        <f>IFERROR(V85*VLOOKUP(AF85,【参考】数式用3!$AD$15:$BA$23,MATCH(N85,【参考】数式用3!$AD$2:$BA$2,0)),"")</f>
        <v/>
      </c>
      <c r="Y85" s="1031"/>
      <c r="Z85" s="119"/>
      <c r="AA85" s="110"/>
      <c r="AB85" s="471" t="str">
        <f>IFERROR(AA85*VLOOKUP(AG85,【参考】数式用3!$AD$24:$BA$27,MATCH(N85,【参考】数式用3!$AD$2:$BA$2,0)),"")</f>
        <v/>
      </c>
      <c r="AC85" s="121"/>
      <c r="AD85" s="463" t="str">
        <f t="shared" si="7"/>
        <v/>
      </c>
      <c r="AE85" s="464" t="str">
        <f t="shared" si="4"/>
        <v/>
      </c>
      <c r="AF85" s="464" t="str">
        <f t="shared" si="5"/>
        <v/>
      </c>
      <c r="AG85" s="464" t="str">
        <f t="shared" si="6"/>
        <v/>
      </c>
    </row>
    <row r="86" spans="1:33" ht="24.95" customHeight="1">
      <c r="A86" s="466">
        <v>71</v>
      </c>
      <c r="B86" s="951" t="str">
        <f>IF(基本情報入力シート!C123="","",基本情報入力シート!C123)</f>
        <v/>
      </c>
      <c r="C86" s="952"/>
      <c r="D86" s="952"/>
      <c r="E86" s="952"/>
      <c r="F86" s="952"/>
      <c r="G86" s="952"/>
      <c r="H86" s="952"/>
      <c r="I86" s="953"/>
      <c r="J86" s="467" t="str">
        <f>IF(基本情報入力シート!M123="","",基本情報入力シート!M123)</f>
        <v/>
      </c>
      <c r="K86" s="468" t="str">
        <f>IF(基本情報入力シート!R123="","",基本情報入力シート!R123)</f>
        <v/>
      </c>
      <c r="L86" s="468" t="str">
        <f>IF(基本情報入力シート!W123="","",基本情報入力シート!W123)</f>
        <v/>
      </c>
      <c r="M86" s="469" t="str">
        <f>IF(基本情報入力シート!X123="","",基本情報入力シート!X123)</f>
        <v/>
      </c>
      <c r="N86" s="470" t="str">
        <f>IF(基本情報入力シート!Y123="","",基本情報入力シート!Y123)</f>
        <v/>
      </c>
      <c r="O86" s="114"/>
      <c r="P86" s="115"/>
      <c r="Q86" s="116"/>
      <c r="R86" s="117"/>
      <c r="S86" s="108"/>
      <c r="T86" s="461" t="str">
        <f>IFERROR(S86*VLOOKUP(AE86,【参考】数式用3!$AD$3:$BA$14,MATCH(N86,【参考】数式用3!$AD$2:$BA$2,0)),"")</f>
        <v/>
      </c>
      <c r="U86" s="118"/>
      <c r="V86" s="109"/>
      <c r="W86" s="133"/>
      <c r="X86" s="1030" t="str">
        <f>IFERROR(V86*VLOOKUP(AF86,【参考】数式用3!$AD$15:$BA$23,MATCH(N86,【参考】数式用3!$AD$2:$BA$2,0)),"")</f>
        <v/>
      </c>
      <c r="Y86" s="1031"/>
      <c r="Z86" s="119"/>
      <c r="AA86" s="110"/>
      <c r="AB86" s="471" t="str">
        <f>IFERROR(AA86*VLOOKUP(AG86,【参考】数式用3!$AD$24:$BA$27,MATCH(N86,【参考】数式用3!$AD$2:$BA$2,0)),"")</f>
        <v/>
      </c>
      <c r="AC86" s="121"/>
      <c r="AD86" s="463" t="str">
        <f t="shared" si="7"/>
        <v/>
      </c>
      <c r="AE86" s="464" t="str">
        <f t="shared" si="4"/>
        <v/>
      </c>
      <c r="AF86" s="464" t="str">
        <f t="shared" si="5"/>
        <v/>
      </c>
      <c r="AG86" s="464" t="str">
        <f t="shared" si="6"/>
        <v/>
      </c>
    </row>
    <row r="87" spans="1:33" ht="24.95" customHeight="1">
      <c r="A87" s="466">
        <v>72</v>
      </c>
      <c r="B87" s="951" t="str">
        <f>IF(基本情報入力シート!C124="","",基本情報入力シート!C124)</f>
        <v/>
      </c>
      <c r="C87" s="952"/>
      <c r="D87" s="952"/>
      <c r="E87" s="952"/>
      <c r="F87" s="952"/>
      <c r="G87" s="952"/>
      <c r="H87" s="952"/>
      <c r="I87" s="953"/>
      <c r="J87" s="467" t="str">
        <f>IF(基本情報入力シート!M124="","",基本情報入力シート!M124)</f>
        <v/>
      </c>
      <c r="K87" s="468" t="str">
        <f>IF(基本情報入力シート!R124="","",基本情報入力シート!R124)</f>
        <v/>
      </c>
      <c r="L87" s="468" t="str">
        <f>IF(基本情報入力シート!W124="","",基本情報入力シート!W124)</f>
        <v/>
      </c>
      <c r="M87" s="469" t="str">
        <f>IF(基本情報入力シート!X124="","",基本情報入力シート!X124)</f>
        <v/>
      </c>
      <c r="N87" s="470" t="str">
        <f>IF(基本情報入力シート!Y124="","",基本情報入力シート!Y124)</f>
        <v/>
      </c>
      <c r="O87" s="114"/>
      <c r="P87" s="115"/>
      <c r="Q87" s="116"/>
      <c r="R87" s="117"/>
      <c r="S87" s="108"/>
      <c r="T87" s="461" t="str">
        <f>IFERROR(S87*VLOOKUP(AE87,【参考】数式用3!$AD$3:$BA$14,MATCH(N87,【参考】数式用3!$AD$2:$BA$2,0)),"")</f>
        <v/>
      </c>
      <c r="U87" s="118"/>
      <c r="V87" s="109"/>
      <c r="W87" s="133"/>
      <c r="X87" s="1030" t="str">
        <f>IFERROR(V87*VLOOKUP(AF87,【参考】数式用3!$AD$15:$BA$23,MATCH(N87,【参考】数式用3!$AD$2:$BA$2,0)),"")</f>
        <v/>
      </c>
      <c r="Y87" s="1031"/>
      <c r="Z87" s="119"/>
      <c r="AA87" s="110"/>
      <c r="AB87" s="471" t="str">
        <f>IFERROR(AA87*VLOOKUP(AG87,【参考】数式用3!$AD$24:$BA$27,MATCH(N87,【参考】数式用3!$AD$2:$BA$2,0)),"")</f>
        <v/>
      </c>
      <c r="AC87" s="121"/>
      <c r="AD87" s="463" t="str">
        <f t="shared" si="7"/>
        <v/>
      </c>
      <c r="AE87" s="464" t="str">
        <f t="shared" ref="AE87:AE115" si="8">IF(AND(O87="",R87=""),"",O87&amp;"から"&amp;R87)</f>
        <v/>
      </c>
      <c r="AF87" s="464" t="str">
        <f t="shared" ref="AF87:AF115" si="9">IF(AND(P87="",U87=""),"",P87&amp;"から"&amp;U87)</f>
        <v/>
      </c>
      <c r="AG87" s="464" t="str">
        <f t="shared" ref="AG87:AG115" si="10">IF(AND(Q87="",Z87=""),"",Q87&amp;"から"&amp;Z87)</f>
        <v/>
      </c>
    </row>
    <row r="88" spans="1:33" ht="24.95" customHeight="1">
      <c r="A88" s="466">
        <v>73</v>
      </c>
      <c r="B88" s="951" t="str">
        <f>IF(基本情報入力シート!C125="","",基本情報入力シート!C125)</f>
        <v/>
      </c>
      <c r="C88" s="952"/>
      <c r="D88" s="952"/>
      <c r="E88" s="952"/>
      <c r="F88" s="952"/>
      <c r="G88" s="952"/>
      <c r="H88" s="952"/>
      <c r="I88" s="953"/>
      <c r="J88" s="467" t="str">
        <f>IF(基本情報入力シート!M125="","",基本情報入力シート!M125)</f>
        <v/>
      </c>
      <c r="K88" s="468" t="str">
        <f>IF(基本情報入力シート!R125="","",基本情報入力シート!R125)</f>
        <v/>
      </c>
      <c r="L88" s="468" t="str">
        <f>IF(基本情報入力シート!W125="","",基本情報入力シート!W125)</f>
        <v/>
      </c>
      <c r="M88" s="469" t="str">
        <f>IF(基本情報入力シート!X125="","",基本情報入力シート!X125)</f>
        <v/>
      </c>
      <c r="N88" s="470" t="str">
        <f>IF(基本情報入力シート!Y125="","",基本情報入力シート!Y125)</f>
        <v/>
      </c>
      <c r="O88" s="114"/>
      <c r="P88" s="115"/>
      <c r="Q88" s="116"/>
      <c r="R88" s="117"/>
      <c r="S88" s="108"/>
      <c r="T88" s="461" t="str">
        <f>IFERROR(S88*VLOOKUP(AE88,【参考】数式用3!$AD$3:$BA$14,MATCH(N88,【参考】数式用3!$AD$2:$BA$2,0)),"")</f>
        <v/>
      </c>
      <c r="U88" s="118"/>
      <c r="V88" s="109"/>
      <c r="W88" s="133"/>
      <c r="X88" s="1030" t="str">
        <f>IFERROR(V88*VLOOKUP(AF88,【参考】数式用3!$AD$15:$BA$23,MATCH(N88,【参考】数式用3!$AD$2:$BA$2,0)),"")</f>
        <v/>
      </c>
      <c r="Y88" s="1031"/>
      <c r="Z88" s="119"/>
      <c r="AA88" s="110"/>
      <c r="AB88" s="471" t="str">
        <f>IFERROR(AA88*VLOOKUP(AG88,【参考】数式用3!$AD$24:$BA$27,MATCH(N88,【参考】数式用3!$AD$2:$BA$2,0)),"")</f>
        <v/>
      </c>
      <c r="AC88" s="121"/>
      <c r="AD88" s="463" t="str">
        <f t="shared" si="7"/>
        <v/>
      </c>
      <c r="AE88" s="464" t="str">
        <f t="shared" si="8"/>
        <v/>
      </c>
      <c r="AF88" s="464" t="str">
        <f t="shared" si="9"/>
        <v/>
      </c>
      <c r="AG88" s="464" t="str">
        <f t="shared" si="10"/>
        <v/>
      </c>
    </row>
    <row r="89" spans="1:33" ht="24.95" customHeight="1">
      <c r="A89" s="466">
        <v>74</v>
      </c>
      <c r="B89" s="951" t="str">
        <f>IF(基本情報入力シート!C126="","",基本情報入力シート!C126)</f>
        <v/>
      </c>
      <c r="C89" s="952"/>
      <c r="D89" s="952"/>
      <c r="E89" s="952"/>
      <c r="F89" s="952"/>
      <c r="G89" s="952"/>
      <c r="H89" s="952"/>
      <c r="I89" s="953"/>
      <c r="J89" s="467" t="str">
        <f>IF(基本情報入力シート!M126="","",基本情報入力シート!M126)</f>
        <v/>
      </c>
      <c r="K89" s="468" t="str">
        <f>IF(基本情報入力シート!R126="","",基本情報入力シート!R126)</f>
        <v/>
      </c>
      <c r="L89" s="468" t="str">
        <f>IF(基本情報入力シート!W126="","",基本情報入力シート!W126)</f>
        <v/>
      </c>
      <c r="M89" s="469" t="str">
        <f>IF(基本情報入力シート!X126="","",基本情報入力シート!X126)</f>
        <v/>
      </c>
      <c r="N89" s="470" t="str">
        <f>IF(基本情報入力シート!Y126="","",基本情報入力シート!Y126)</f>
        <v/>
      </c>
      <c r="O89" s="114"/>
      <c r="P89" s="115"/>
      <c r="Q89" s="116"/>
      <c r="R89" s="117"/>
      <c r="S89" s="108"/>
      <c r="T89" s="461" t="str">
        <f>IFERROR(S89*VLOOKUP(AE89,【参考】数式用3!$AD$3:$BA$14,MATCH(N89,【参考】数式用3!$AD$2:$BA$2,0)),"")</f>
        <v/>
      </c>
      <c r="U89" s="118"/>
      <c r="V89" s="109"/>
      <c r="W89" s="133"/>
      <c r="X89" s="1030" t="str">
        <f>IFERROR(V89*VLOOKUP(AF89,【参考】数式用3!$AD$15:$BA$23,MATCH(N89,【参考】数式用3!$AD$2:$BA$2,0)),"")</f>
        <v/>
      </c>
      <c r="Y89" s="1031"/>
      <c r="Z89" s="119"/>
      <c r="AA89" s="110"/>
      <c r="AB89" s="471" t="str">
        <f>IFERROR(AA89*VLOOKUP(AG89,【参考】数式用3!$AD$24:$BA$27,MATCH(N89,【参考】数式用3!$AD$2:$BA$2,0)),"")</f>
        <v/>
      </c>
      <c r="AC89" s="121"/>
      <c r="AD89" s="463" t="str">
        <f t="shared" si="7"/>
        <v/>
      </c>
      <c r="AE89" s="464" t="str">
        <f t="shared" si="8"/>
        <v/>
      </c>
      <c r="AF89" s="464" t="str">
        <f t="shared" si="9"/>
        <v/>
      </c>
      <c r="AG89" s="464" t="str">
        <f t="shared" si="10"/>
        <v/>
      </c>
    </row>
    <row r="90" spans="1:33" ht="24.95" customHeight="1">
      <c r="A90" s="466">
        <v>75</v>
      </c>
      <c r="B90" s="951" t="str">
        <f>IF(基本情報入力シート!C127="","",基本情報入力シート!C127)</f>
        <v/>
      </c>
      <c r="C90" s="952"/>
      <c r="D90" s="952"/>
      <c r="E90" s="952"/>
      <c r="F90" s="952"/>
      <c r="G90" s="952"/>
      <c r="H90" s="952"/>
      <c r="I90" s="953"/>
      <c r="J90" s="467" t="str">
        <f>IF(基本情報入力シート!M127="","",基本情報入力シート!M127)</f>
        <v/>
      </c>
      <c r="K90" s="468" t="str">
        <f>IF(基本情報入力シート!R127="","",基本情報入力シート!R127)</f>
        <v/>
      </c>
      <c r="L90" s="468" t="str">
        <f>IF(基本情報入力シート!W127="","",基本情報入力シート!W127)</f>
        <v/>
      </c>
      <c r="M90" s="469" t="str">
        <f>IF(基本情報入力シート!X127="","",基本情報入力シート!X127)</f>
        <v/>
      </c>
      <c r="N90" s="470" t="str">
        <f>IF(基本情報入力シート!Y127="","",基本情報入力シート!Y127)</f>
        <v/>
      </c>
      <c r="O90" s="114"/>
      <c r="P90" s="115"/>
      <c r="Q90" s="116"/>
      <c r="R90" s="117"/>
      <c r="S90" s="108"/>
      <c r="T90" s="461" t="str">
        <f>IFERROR(S90*VLOOKUP(AE90,【参考】数式用3!$AD$3:$BA$14,MATCH(N90,【参考】数式用3!$AD$2:$BA$2,0)),"")</f>
        <v/>
      </c>
      <c r="U90" s="118"/>
      <c r="V90" s="109"/>
      <c r="W90" s="133"/>
      <c r="X90" s="1030" t="str">
        <f>IFERROR(V90*VLOOKUP(AF90,【参考】数式用3!$AD$15:$BA$23,MATCH(N90,【参考】数式用3!$AD$2:$BA$2,0)),"")</f>
        <v/>
      </c>
      <c r="Y90" s="1031"/>
      <c r="Z90" s="119"/>
      <c r="AA90" s="110"/>
      <c r="AB90" s="471" t="str">
        <f>IFERROR(AA90*VLOOKUP(AG90,【参考】数式用3!$AD$24:$BA$27,MATCH(N90,【参考】数式用3!$AD$2:$BA$2,0)),"")</f>
        <v/>
      </c>
      <c r="AC90" s="121"/>
      <c r="AD90" s="463" t="str">
        <f t="shared" si="7"/>
        <v/>
      </c>
      <c r="AE90" s="464" t="str">
        <f t="shared" si="8"/>
        <v/>
      </c>
      <c r="AF90" s="464" t="str">
        <f t="shared" si="9"/>
        <v/>
      </c>
      <c r="AG90" s="464" t="str">
        <f t="shared" si="10"/>
        <v/>
      </c>
    </row>
    <row r="91" spans="1:33" ht="24.95" customHeight="1">
      <c r="A91" s="466">
        <v>76</v>
      </c>
      <c r="B91" s="951" t="str">
        <f>IF(基本情報入力シート!C128="","",基本情報入力シート!C128)</f>
        <v/>
      </c>
      <c r="C91" s="952"/>
      <c r="D91" s="952"/>
      <c r="E91" s="952"/>
      <c r="F91" s="952"/>
      <c r="G91" s="952"/>
      <c r="H91" s="952"/>
      <c r="I91" s="953"/>
      <c r="J91" s="467" t="str">
        <f>IF(基本情報入力シート!M128="","",基本情報入力シート!M128)</f>
        <v/>
      </c>
      <c r="K91" s="468" t="str">
        <f>IF(基本情報入力シート!R128="","",基本情報入力シート!R128)</f>
        <v/>
      </c>
      <c r="L91" s="468" t="str">
        <f>IF(基本情報入力シート!W128="","",基本情報入力シート!W128)</f>
        <v/>
      </c>
      <c r="M91" s="469" t="str">
        <f>IF(基本情報入力シート!X128="","",基本情報入力シート!X128)</f>
        <v/>
      </c>
      <c r="N91" s="470" t="str">
        <f>IF(基本情報入力シート!Y128="","",基本情報入力シート!Y128)</f>
        <v/>
      </c>
      <c r="O91" s="114"/>
      <c r="P91" s="115"/>
      <c r="Q91" s="116"/>
      <c r="R91" s="117"/>
      <c r="S91" s="108"/>
      <c r="T91" s="461" t="str">
        <f>IFERROR(S91*VLOOKUP(AE91,【参考】数式用3!$AD$3:$BA$14,MATCH(N91,【参考】数式用3!$AD$2:$BA$2,0)),"")</f>
        <v/>
      </c>
      <c r="U91" s="118"/>
      <c r="V91" s="109"/>
      <c r="W91" s="133"/>
      <c r="X91" s="1030" t="str">
        <f>IFERROR(V91*VLOOKUP(AF91,【参考】数式用3!$AD$15:$BA$23,MATCH(N91,【参考】数式用3!$AD$2:$BA$2,0)),"")</f>
        <v/>
      </c>
      <c r="Y91" s="1031"/>
      <c r="Z91" s="119"/>
      <c r="AA91" s="110"/>
      <c r="AB91" s="471" t="str">
        <f>IFERROR(AA91*VLOOKUP(AG91,【参考】数式用3!$AD$24:$BA$27,MATCH(N91,【参考】数式用3!$AD$2:$BA$2,0)),"")</f>
        <v/>
      </c>
      <c r="AC91" s="121"/>
      <c r="AD91" s="463" t="str">
        <f t="shared" si="7"/>
        <v/>
      </c>
      <c r="AE91" s="464" t="str">
        <f t="shared" si="8"/>
        <v/>
      </c>
      <c r="AF91" s="464" t="str">
        <f t="shared" si="9"/>
        <v/>
      </c>
      <c r="AG91" s="464" t="str">
        <f t="shared" si="10"/>
        <v/>
      </c>
    </row>
    <row r="92" spans="1:33" ht="24.95" customHeight="1">
      <c r="A92" s="466">
        <v>77</v>
      </c>
      <c r="B92" s="951" t="str">
        <f>IF(基本情報入力シート!C129="","",基本情報入力シート!C129)</f>
        <v/>
      </c>
      <c r="C92" s="952"/>
      <c r="D92" s="952"/>
      <c r="E92" s="952"/>
      <c r="F92" s="952"/>
      <c r="G92" s="952"/>
      <c r="H92" s="952"/>
      <c r="I92" s="953"/>
      <c r="J92" s="467" t="str">
        <f>IF(基本情報入力シート!M129="","",基本情報入力シート!M129)</f>
        <v/>
      </c>
      <c r="K92" s="468" t="str">
        <f>IF(基本情報入力シート!R129="","",基本情報入力シート!R129)</f>
        <v/>
      </c>
      <c r="L92" s="468" t="str">
        <f>IF(基本情報入力シート!W129="","",基本情報入力シート!W129)</f>
        <v/>
      </c>
      <c r="M92" s="469" t="str">
        <f>IF(基本情報入力シート!X129="","",基本情報入力シート!X129)</f>
        <v/>
      </c>
      <c r="N92" s="470" t="str">
        <f>IF(基本情報入力シート!Y129="","",基本情報入力シート!Y129)</f>
        <v/>
      </c>
      <c r="O92" s="114"/>
      <c r="P92" s="115"/>
      <c r="Q92" s="116"/>
      <c r="R92" s="117"/>
      <c r="S92" s="108"/>
      <c r="T92" s="461" t="str">
        <f>IFERROR(S92*VLOOKUP(AE92,【参考】数式用3!$AD$3:$BA$14,MATCH(N92,【参考】数式用3!$AD$2:$BA$2,0)),"")</f>
        <v/>
      </c>
      <c r="U92" s="118"/>
      <c r="V92" s="109"/>
      <c r="W92" s="133"/>
      <c r="X92" s="1030" t="str">
        <f>IFERROR(V92*VLOOKUP(AF92,【参考】数式用3!$AD$15:$BA$23,MATCH(N92,【参考】数式用3!$AD$2:$BA$2,0)),"")</f>
        <v/>
      </c>
      <c r="Y92" s="1031"/>
      <c r="Z92" s="119"/>
      <c r="AA92" s="110"/>
      <c r="AB92" s="471" t="str">
        <f>IFERROR(AA92*VLOOKUP(AG92,【参考】数式用3!$AD$24:$BA$27,MATCH(N92,【参考】数式用3!$AD$2:$BA$2,0)),"")</f>
        <v/>
      </c>
      <c r="AC92" s="121"/>
      <c r="AD92" s="463" t="str">
        <f t="shared" si="7"/>
        <v/>
      </c>
      <c r="AE92" s="464" t="str">
        <f t="shared" si="8"/>
        <v/>
      </c>
      <c r="AF92" s="464" t="str">
        <f t="shared" si="9"/>
        <v/>
      </c>
      <c r="AG92" s="464" t="str">
        <f t="shared" si="10"/>
        <v/>
      </c>
    </row>
    <row r="93" spans="1:33" ht="24.95" customHeight="1">
      <c r="A93" s="466">
        <v>78</v>
      </c>
      <c r="B93" s="951" t="str">
        <f>IF(基本情報入力シート!C130="","",基本情報入力シート!C130)</f>
        <v/>
      </c>
      <c r="C93" s="952"/>
      <c r="D93" s="952"/>
      <c r="E93" s="952"/>
      <c r="F93" s="952"/>
      <c r="G93" s="952"/>
      <c r="H93" s="952"/>
      <c r="I93" s="953"/>
      <c r="J93" s="467" t="str">
        <f>IF(基本情報入力シート!M130="","",基本情報入力シート!M130)</f>
        <v/>
      </c>
      <c r="K93" s="468" t="str">
        <f>IF(基本情報入力シート!R130="","",基本情報入力シート!R130)</f>
        <v/>
      </c>
      <c r="L93" s="468" t="str">
        <f>IF(基本情報入力シート!W130="","",基本情報入力シート!W130)</f>
        <v/>
      </c>
      <c r="M93" s="469" t="str">
        <f>IF(基本情報入力シート!X130="","",基本情報入力シート!X130)</f>
        <v/>
      </c>
      <c r="N93" s="470" t="str">
        <f>IF(基本情報入力シート!Y130="","",基本情報入力シート!Y130)</f>
        <v/>
      </c>
      <c r="O93" s="114"/>
      <c r="P93" s="115"/>
      <c r="Q93" s="116"/>
      <c r="R93" s="117"/>
      <c r="S93" s="108"/>
      <c r="T93" s="461" t="str">
        <f>IFERROR(S93*VLOOKUP(AE93,【参考】数式用3!$AD$3:$BA$14,MATCH(N93,【参考】数式用3!$AD$2:$BA$2,0)),"")</f>
        <v/>
      </c>
      <c r="U93" s="118"/>
      <c r="V93" s="109"/>
      <c r="W93" s="133"/>
      <c r="X93" s="1030" t="str">
        <f>IFERROR(V93*VLOOKUP(AF93,【参考】数式用3!$AD$15:$BA$23,MATCH(N93,【参考】数式用3!$AD$2:$BA$2,0)),"")</f>
        <v/>
      </c>
      <c r="Y93" s="1031"/>
      <c r="Z93" s="119"/>
      <c r="AA93" s="110"/>
      <c r="AB93" s="471" t="str">
        <f>IFERROR(AA93*VLOOKUP(AG93,【参考】数式用3!$AD$24:$BA$27,MATCH(N93,【参考】数式用3!$AD$2:$BA$2,0)),"")</f>
        <v/>
      </c>
      <c r="AC93" s="121"/>
      <c r="AD93" s="463" t="str">
        <f t="shared" si="7"/>
        <v/>
      </c>
      <c r="AE93" s="464" t="str">
        <f t="shared" si="8"/>
        <v/>
      </c>
      <c r="AF93" s="464" t="str">
        <f t="shared" si="9"/>
        <v/>
      </c>
      <c r="AG93" s="464" t="str">
        <f t="shared" si="10"/>
        <v/>
      </c>
    </row>
    <row r="94" spans="1:33" ht="24.95" customHeight="1">
      <c r="A94" s="466">
        <v>79</v>
      </c>
      <c r="B94" s="951" t="str">
        <f>IF(基本情報入力シート!C131="","",基本情報入力シート!C131)</f>
        <v/>
      </c>
      <c r="C94" s="952"/>
      <c r="D94" s="952"/>
      <c r="E94" s="952"/>
      <c r="F94" s="952"/>
      <c r="G94" s="952"/>
      <c r="H94" s="952"/>
      <c r="I94" s="953"/>
      <c r="J94" s="467" t="str">
        <f>IF(基本情報入力シート!M131="","",基本情報入力シート!M131)</f>
        <v/>
      </c>
      <c r="K94" s="468" t="str">
        <f>IF(基本情報入力シート!R131="","",基本情報入力シート!R131)</f>
        <v/>
      </c>
      <c r="L94" s="468" t="str">
        <f>IF(基本情報入力シート!W131="","",基本情報入力シート!W131)</f>
        <v/>
      </c>
      <c r="M94" s="469" t="str">
        <f>IF(基本情報入力シート!X131="","",基本情報入力シート!X131)</f>
        <v/>
      </c>
      <c r="N94" s="470" t="str">
        <f>IF(基本情報入力シート!Y131="","",基本情報入力シート!Y131)</f>
        <v/>
      </c>
      <c r="O94" s="114"/>
      <c r="P94" s="115"/>
      <c r="Q94" s="116"/>
      <c r="R94" s="117"/>
      <c r="S94" s="108"/>
      <c r="T94" s="461" t="str">
        <f>IFERROR(S94*VLOOKUP(AE94,【参考】数式用3!$AD$3:$BA$14,MATCH(N94,【参考】数式用3!$AD$2:$BA$2,0)),"")</f>
        <v/>
      </c>
      <c r="U94" s="118"/>
      <c r="V94" s="109"/>
      <c r="W94" s="133"/>
      <c r="X94" s="1030" t="str">
        <f>IFERROR(V94*VLOOKUP(AF94,【参考】数式用3!$AD$15:$BA$23,MATCH(N94,【参考】数式用3!$AD$2:$BA$2,0)),"")</f>
        <v/>
      </c>
      <c r="Y94" s="1031"/>
      <c r="Z94" s="119"/>
      <c r="AA94" s="110"/>
      <c r="AB94" s="471" t="str">
        <f>IFERROR(AA94*VLOOKUP(AG94,【参考】数式用3!$AD$24:$BA$27,MATCH(N94,【参考】数式用3!$AD$2:$BA$2,0)),"")</f>
        <v/>
      </c>
      <c r="AC94" s="121"/>
      <c r="AD94" s="463" t="str">
        <f t="shared" si="7"/>
        <v/>
      </c>
      <c r="AE94" s="464" t="str">
        <f t="shared" si="8"/>
        <v/>
      </c>
      <c r="AF94" s="464" t="str">
        <f t="shared" si="9"/>
        <v/>
      </c>
      <c r="AG94" s="464" t="str">
        <f t="shared" si="10"/>
        <v/>
      </c>
    </row>
    <row r="95" spans="1:33" ht="24.95" customHeight="1">
      <c r="A95" s="466">
        <v>80</v>
      </c>
      <c r="B95" s="951" t="str">
        <f>IF(基本情報入力シート!C132="","",基本情報入力シート!C132)</f>
        <v/>
      </c>
      <c r="C95" s="952"/>
      <c r="D95" s="952"/>
      <c r="E95" s="952"/>
      <c r="F95" s="952"/>
      <c r="G95" s="952"/>
      <c r="H95" s="952"/>
      <c r="I95" s="953"/>
      <c r="J95" s="467" t="str">
        <f>IF(基本情報入力シート!M132="","",基本情報入力シート!M132)</f>
        <v/>
      </c>
      <c r="K95" s="468" t="str">
        <f>IF(基本情報入力シート!R132="","",基本情報入力シート!R132)</f>
        <v/>
      </c>
      <c r="L95" s="468" t="str">
        <f>IF(基本情報入力シート!W132="","",基本情報入力シート!W132)</f>
        <v/>
      </c>
      <c r="M95" s="469" t="str">
        <f>IF(基本情報入力シート!X132="","",基本情報入力シート!X132)</f>
        <v/>
      </c>
      <c r="N95" s="470" t="str">
        <f>IF(基本情報入力シート!Y132="","",基本情報入力シート!Y132)</f>
        <v/>
      </c>
      <c r="O95" s="114"/>
      <c r="P95" s="115"/>
      <c r="Q95" s="116"/>
      <c r="R95" s="117"/>
      <c r="S95" s="108"/>
      <c r="T95" s="461" t="str">
        <f>IFERROR(S95*VLOOKUP(AE95,【参考】数式用3!$AD$3:$BA$14,MATCH(N95,【参考】数式用3!$AD$2:$BA$2,0)),"")</f>
        <v/>
      </c>
      <c r="U95" s="118"/>
      <c r="V95" s="109"/>
      <c r="W95" s="133"/>
      <c r="X95" s="1030" t="str">
        <f>IFERROR(V95*VLOOKUP(AF95,【参考】数式用3!$AD$15:$BA$23,MATCH(N95,【参考】数式用3!$AD$2:$BA$2,0)),"")</f>
        <v/>
      </c>
      <c r="Y95" s="1031"/>
      <c r="Z95" s="119"/>
      <c r="AA95" s="110"/>
      <c r="AB95" s="471" t="str">
        <f>IFERROR(AA95*VLOOKUP(AG95,【参考】数式用3!$AD$24:$BA$27,MATCH(N95,【参考】数式用3!$AD$2:$BA$2,0)),"")</f>
        <v/>
      </c>
      <c r="AC95" s="121"/>
      <c r="AD95" s="463" t="str">
        <f t="shared" si="7"/>
        <v/>
      </c>
      <c r="AE95" s="464" t="str">
        <f t="shared" si="8"/>
        <v/>
      </c>
      <c r="AF95" s="464" t="str">
        <f t="shared" si="9"/>
        <v/>
      </c>
      <c r="AG95" s="464" t="str">
        <f t="shared" si="10"/>
        <v/>
      </c>
    </row>
    <row r="96" spans="1:33" ht="24.95" customHeight="1">
      <c r="A96" s="466">
        <v>81</v>
      </c>
      <c r="B96" s="951" t="str">
        <f>IF(基本情報入力シート!C133="","",基本情報入力シート!C133)</f>
        <v/>
      </c>
      <c r="C96" s="952"/>
      <c r="D96" s="952"/>
      <c r="E96" s="952"/>
      <c r="F96" s="952"/>
      <c r="G96" s="952"/>
      <c r="H96" s="952"/>
      <c r="I96" s="953"/>
      <c r="J96" s="467" t="str">
        <f>IF(基本情報入力シート!M133="","",基本情報入力シート!M133)</f>
        <v/>
      </c>
      <c r="K96" s="468" t="str">
        <f>IF(基本情報入力シート!R133="","",基本情報入力シート!R133)</f>
        <v/>
      </c>
      <c r="L96" s="468" t="str">
        <f>IF(基本情報入力シート!W133="","",基本情報入力シート!W133)</f>
        <v/>
      </c>
      <c r="M96" s="469" t="str">
        <f>IF(基本情報入力シート!X133="","",基本情報入力シート!X133)</f>
        <v/>
      </c>
      <c r="N96" s="470" t="str">
        <f>IF(基本情報入力シート!Y133="","",基本情報入力シート!Y133)</f>
        <v/>
      </c>
      <c r="O96" s="114"/>
      <c r="P96" s="115"/>
      <c r="Q96" s="116"/>
      <c r="R96" s="117"/>
      <c r="S96" s="108"/>
      <c r="T96" s="461" t="str">
        <f>IFERROR(S96*VLOOKUP(AE96,【参考】数式用3!$AD$3:$BA$14,MATCH(N96,【参考】数式用3!$AD$2:$BA$2,0)),"")</f>
        <v/>
      </c>
      <c r="U96" s="118"/>
      <c r="V96" s="109"/>
      <c r="W96" s="133"/>
      <c r="X96" s="1030" t="str">
        <f>IFERROR(V96*VLOOKUP(AF96,【参考】数式用3!$AD$15:$BA$23,MATCH(N96,【参考】数式用3!$AD$2:$BA$2,0)),"")</f>
        <v/>
      </c>
      <c r="Y96" s="1031"/>
      <c r="Z96" s="119"/>
      <c r="AA96" s="110"/>
      <c r="AB96" s="471" t="str">
        <f>IFERROR(AA96*VLOOKUP(AG96,【参考】数式用3!$AD$24:$BA$27,MATCH(N96,【参考】数式用3!$AD$2:$BA$2,0)),"")</f>
        <v/>
      </c>
      <c r="AC96" s="121"/>
      <c r="AD96" s="463" t="str">
        <f t="shared" si="7"/>
        <v/>
      </c>
      <c r="AE96" s="464" t="str">
        <f t="shared" si="8"/>
        <v/>
      </c>
      <c r="AF96" s="464" t="str">
        <f t="shared" si="9"/>
        <v/>
      </c>
      <c r="AG96" s="464" t="str">
        <f t="shared" si="10"/>
        <v/>
      </c>
    </row>
    <row r="97" spans="1:33" ht="24.95" customHeight="1">
      <c r="A97" s="466">
        <v>82</v>
      </c>
      <c r="B97" s="951" t="str">
        <f>IF(基本情報入力シート!C134="","",基本情報入力シート!C134)</f>
        <v/>
      </c>
      <c r="C97" s="952"/>
      <c r="D97" s="952"/>
      <c r="E97" s="952"/>
      <c r="F97" s="952"/>
      <c r="G97" s="952"/>
      <c r="H97" s="952"/>
      <c r="I97" s="953"/>
      <c r="J97" s="467" t="str">
        <f>IF(基本情報入力シート!M134="","",基本情報入力シート!M134)</f>
        <v/>
      </c>
      <c r="K97" s="468" t="str">
        <f>IF(基本情報入力シート!R134="","",基本情報入力シート!R134)</f>
        <v/>
      </c>
      <c r="L97" s="468" t="str">
        <f>IF(基本情報入力シート!W134="","",基本情報入力シート!W134)</f>
        <v/>
      </c>
      <c r="M97" s="469" t="str">
        <f>IF(基本情報入力シート!X134="","",基本情報入力シート!X134)</f>
        <v/>
      </c>
      <c r="N97" s="470" t="str">
        <f>IF(基本情報入力シート!Y134="","",基本情報入力シート!Y134)</f>
        <v/>
      </c>
      <c r="O97" s="114"/>
      <c r="P97" s="115"/>
      <c r="Q97" s="116"/>
      <c r="R97" s="117"/>
      <c r="S97" s="108"/>
      <c r="T97" s="461" t="str">
        <f>IFERROR(S97*VLOOKUP(AE97,【参考】数式用3!$AD$3:$BA$14,MATCH(N97,【参考】数式用3!$AD$2:$BA$2,0)),"")</f>
        <v/>
      </c>
      <c r="U97" s="118"/>
      <c r="V97" s="109"/>
      <c r="W97" s="133"/>
      <c r="X97" s="1030" t="str">
        <f>IFERROR(V97*VLOOKUP(AF97,【参考】数式用3!$AD$15:$BA$23,MATCH(N97,【参考】数式用3!$AD$2:$BA$2,0)),"")</f>
        <v/>
      </c>
      <c r="Y97" s="1031"/>
      <c r="Z97" s="119"/>
      <c r="AA97" s="110"/>
      <c r="AB97" s="471" t="str">
        <f>IFERROR(AA97*VLOOKUP(AG97,【参考】数式用3!$AD$24:$BA$27,MATCH(N97,【参考】数式用3!$AD$2:$BA$2,0)),"")</f>
        <v/>
      </c>
      <c r="AC97" s="121"/>
      <c r="AD97" s="463" t="str">
        <f t="shared" si="7"/>
        <v/>
      </c>
      <c r="AE97" s="464" t="str">
        <f t="shared" si="8"/>
        <v/>
      </c>
      <c r="AF97" s="464" t="str">
        <f t="shared" si="9"/>
        <v/>
      </c>
      <c r="AG97" s="464" t="str">
        <f t="shared" si="10"/>
        <v/>
      </c>
    </row>
    <row r="98" spans="1:33" ht="24.95" customHeight="1">
      <c r="A98" s="466">
        <v>83</v>
      </c>
      <c r="B98" s="951" t="str">
        <f>IF(基本情報入力シート!C135="","",基本情報入力シート!C135)</f>
        <v/>
      </c>
      <c r="C98" s="952"/>
      <c r="D98" s="952"/>
      <c r="E98" s="952"/>
      <c r="F98" s="952"/>
      <c r="G98" s="952"/>
      <c r="H98" s="952"/>
      <c r="I98" s="953"/>
      <c r="J98" s="467" t="str">
        <f>IF(基本情報入力シート!M135="","",基本情報入力シート!M135)</f>
        <v/>
      </c>
      <c r="K98" s="468" t="str">
        <f>IF(基本情報入力シート!R135="","",基本情報入力シート!R135)</f>
        <v/>
      </c>
      <c r="L98" s="468" t="str">
        <f>IF(基本情報入力シート!W135="","",基本情報入力シート!W135)</f>
        <v/>
      </c>
      <c r="M98" s="469" t="str">
        <f>IF(基本情報入力シート!X135="","",基本情報入力シート!X135)</f>
        <v/>
      </c>
      <c r="N98" s="470" t="str">
        <f>IF(基本情報入力シート!Y135="","",基本情報入力シート!Y135)</f>
        <v/>
      </c>
      <c r="O98" s="114"/>
      <c r="P98" s="115"/>
      <c r="Q98" s="116"/>
      <c r="R98" s="117"/>
      <c r="S98" s="108"/>
      <c r="T98" s="461" t="str">
        <f>IFERROR(S98*VLOOKUP(AE98,【参考】数式用3!$AD$3:$BA$14,MATCH(N98,【参考】数式用3!$AD$2:$BA$2,0)),"")</f>
        <v/>
      </c>
      <c r="U98" s="118"/>
      <c r="V98" s="109"/>
      <c r="W98" s="133"/>
      <c r="X98" s="1030" t="str">
        <f>IFERROR(V98*VLOOKUP(AF98,【参考】数式用3!$AD$15:$BA$23,MATCH(N98,【参考】数式用3!$AD$2:$BA$2,0)),"")</f>
        <v/>
      </c>
      <c r="Y98" s="1031"/>
      <c r="Z98" s="119"/>
      <c r="AA98" s="110"/>
      <c r="AB98" s="471" t="str">
        <f>IFERROR(AA98*VLOOKUP(AG98,【参考】数式用3!$AD$24:$BA$27,MATCH(N98,【参考】数式用3!$AD$2:$BA$2,0)),"")</f>
        <v/>
      </c>
      <c r="AC98" s="121"/>
      <c r="AD98" s="463" t="str">
        <f t="shared" si="7"/>
        <v/>
      </c>
      <c r="AE98" s="464" t="str">
        <f t="shared" si="8"/>
        <v/>
      </c>
      <c r="AF98" s="464" t="str">
        <f t="shared" si="9"/>
        <v/>
      </c>
      <c r="AG98" s="464" t="str">
        <f t="shared" si="10"/>
        <v/>
      </c>
    </row>
    <row r="99" spans="1:33" ht="24.95" customHeight="1">
      <c r="A99" s="466">
        <v>84</v>
      </c>
      <c r="B99" s="951" t="str">
        <f>IF(基本情報入力シート!C136="","",基本情報入力シート!C136)</f>
        <v/>
      </c>
      <c r="C99" s="952"/>
      <c r="D99" s="952"/>
      <c r="E99" s="952"/>
      <c r="F99" s="952"/>
      <c r="G99" s="952"/>
      <c r="H99" s="952"/>
      <c r="I99" s="953"/>
      <c r="J99" s="467" t="str">
        <f>IF(基本情報入力シート!M136="","",基本情報入力シート!M136)</f>
        <v/>
      </c>
      <c r="K99" s="468" t="str">
        <f>IF(基本情報入力シート!R136="","",基本情報入力シート!R136)</f>
        <v/>
      </c>
      <c r="L99" s="468" t="str">
        <f>IF(基本情報入力シート!W136="","",基本情報入力シート!W136)</f>
        <v/>
      </c>
      <c r="M99" s="469" t="str">
        <f>IF(基本情報入力シート!X136="","",基本情報入力シート!X136)</f>
        <v/>
      </c>
      <c r="N99" s="470" t="str">
        <f>IF(基本情報入力シート!Y136="","",基本情報入力シート!Y136)</f>
        <v/>
      </c>
      <c r="O99" s="114"/>
      <c r="P99" s="115"/>
      <c r="Q99" s="116"/>
      <c r="R99" s="117"/>
      <c r="S99" s="108"/>
      <c r="T99" s="461" t="str">
        <f>IFERROR(S99*VLOOKUP(AE99,【参考】数式用3!$AD$3:$BA$14,MATCH(N99,【参考】数式用3!$AD$2:$BA$2,0)),"")</f>
        <v/>
      </c>
      <c r="U99" s="118"/>
      <c r="V99" s="109"/>
      <c r="W99" s="133"/>
      <c r="X99" s="1030" t="str">
        <f>IFERROR(V99*VLOOKUP(AF99,【参考】数式用3!$AD$15:$BA$23,MATCH(N99,【参考】数式用3!$AD$2:$BA$2,0)),"")</f>
        <v/>
      </c>
      <c r="Y99" s="1031"/>
      <c r="Z99" s="119"/>
      <c r="AA99" s="110"/>
      <c r="AB99" s="471" t="str">
        <f>IFERROR(AA99*VLOOKUP(AG99,【参考】数式用3!$AD$24:$BA$27,MATCH(N99,【参考】数式用3!$AD$2:$BA$2,0)),"")</f>
        <v/>
      </c>
      <c r="AC99" s="121"/>
      <c r="AD99" s="463" t="str">
        <f t="shared" si="7"/>
        <v/>
      </c>
      <c r="AE99" s="464" t="str">
        <f t="shared" si="8"/>
        <v/>
      </c>
      <c r="AF99" s="464" t="str">
        <f t="shared" si="9"/>
        <v/>
      </c>
      <c r="AG99" s="464" t="str">
        <f t="shared" si="10"/>
        <v/>
      </c>
    </row>
    <row r="100" spans="1:33" ht="24.95" customHeight="1">
      <c r="A100" s="466">
        <v>85</v>
      </c>
      <c r="B100" s="951" t="str">
        <f>IF(基本情報入力シート!C137="","",基本情報入力シート!C137)</f>
        <v/>
      </c>
      <c r="C100" s="952"/>
      <c r="D100" s="952"/>
      <c r="E100" s="952"/>
      <c r="F100" s="952"/>
      <c r="G100" s="952"/>
      <c r="H100" s="952"/>
      <c r="I100" s="953"/>
      <c r="J100" s="467" t="str">
        <f>IF(基本情報入力シート!M137="","",基本情報入力シート!M137)</f>
        <v/>
      </c>
      <c r="K100" s="468" t="str">
        <f>IF(基本情報入力シート!R137="","",基本情報入力シート!R137)</f>
        <v/>
      </c>
      <c r="L100" s="468" t="str">
        <f>IF(基本情報入力シート!W137="","",基本情報入力シート!W137)</f>
        <v/>
      </c>
      <c r="M100" s="469" t="str">
        <f>IF(基本情報入力シート!X137="","",基本情報入力シート!X137)</f>
        <v/>
      </c>
      <c r="N100" s="470" t="str">
        <f>IF(基本情報入力シート!Y137="","",基本情報入力シート!Y137)</f>
        <v/>
      </c>
      <c r="O100" s="114"/>
      <c r="P100" s="115"/>
      <c r="Q100" s="116"/>
      <c r="R100" s="117"/>
      <c r="S100" s="108"/>
      <c r="T100" s="461" t="str">
        <f>IFERROR(S100*VLOOKUP(AE100,【参考】数式用3!$AD$3:$BA$14,MATCH(N100,【参考】数式用3!$AD$2:$BA$2,0)),"")</f>
        <v/>
      </c>
      <c r="U100" s="118"/>
      <c r="V100" s="109"/>
      <c r="W100" s="133"/>
      <c r="X100" s="1030" t="str">
        <f>IFERROR(V100*VLOOKUP(AF100,【参考】数式用3!$AD$15:$BA$23,MATCH(N100,【参考】数式用3!$AD$2:$BA$2,0)),"")</f>
        <v/>
      </c>
      <c r="Y100" s="1031"/>
      <c r="Z100" s="119"/>
      <c r="AA100" s="110"/>
      <c r="AB100" s="471" t="str">
        <f>IFERROR(AA100*VLOOKUP(AG100,【参考】数式用3!$AD$24:$BA$27,MATCH(N100,【参考】数式用3!$AD$2:$BA$2,0)),"")</f>
        <v/>
      </c>
      <c r="AC100" s="121"/>
      <c r="AD100" s="463" t="str">
        <f t="shared" si="7"/>
        <v/>
      </c>
      <c r="AE100" s="464" t="str">
        <f t="shared" si="8"/>
        <v/>
      </c>
      <c r="AF100" s="464" t="str">
        <f t="shared" si="9"/>
        <v/>
      </c>
      <c r="AG100" s="464" t="str">
        <f t="shared" si="10"/>
        <v/>
      </c>
    </row>
    <row r="101" spans="1:33" ht="24.95" customHeight="1">
      <c r="A101" s="466">
        <v>86</v>
      </c>
      <c r="B101" s="951" t="str">
        <f>IF(基本情報入力シート!C138="","",基本情報入力シート!C138)</f>
        <v/>
      </c>
      <c r="C101" s="952"/>
      <c r="D101" s="952"/>
      <c r="E101" s="952"/>
      <c r="F101" s="952"/>
      <c r="G101" s="952"/>
      <c r="H101" s="952"/>
      <c r="I101" s="953"/>
      <c r="J101" s="467" t="str">
        <f>IF(基本情報入力シート!M138="","",基本情報入力シート!M138)</f>
        <v/>
      </c>
      <c r="K101" s="468" t="str">
        <f>IF(基本情報入力シート!R138="","",基本情報入力シート!R138)</f>
        <v/>
      </c>
      <c r="L101" s="468" t="str">
        <f>IF(基本情報入力シート!W138="","",基本情報入力シート!W138)</f>
        <v/>
      </c>
      <c r="M101" s="469" t="str">
        <f>IF(基本情報入力シート!X138="","",基本情報入力シート!X138)</f>
        <v/>
      </c>
      <c r="N101" s="470" t="str">
        <f>IF(基本情報入力シート!Y138="","",基本情報入力シート!Y138)</f>
        <v/>
      </c>
      <c r="O101" s="114"/>
      <c r="P101" s="115"/>
      <c r="Q101" s="116"/>
      <c r="R101" s="117"/>
      <c r="S101" s="108"/>
      <c r="T101" s="461" t="str">
        <f>IFERROR(S101*VLOOKUP(AE101,【参考】数式用3!$AD$3:$BA$14,MATCH(N101,【参考】数式用3!$AD$2:$BA$2,0)),"")</f>
        <v/>
      </c>
      <c r="U101" s="118"/>
      <c r="V101" s="109"/>
      <c r="W101" s="133"/>
      <c r="X101" s="1030" t="str">
        <f>IFERROR(V101*VLOOKUP(AF101,【参考】数式用3!$AD$15:$BA$23,MATCH(N101,【参考】数式用3!$AD$2:$BA$2,0)),"")</f>
        <v/>
      </c>
      <c r="Y101" s="1031"/>
      <c r="Z101" s="119"/>
      <c r="AA101" s="110"/>
      <c r="AB101" s="471" t="str">
        <f>IFERROR(AA101*VLOOKUP(AG101,【参考】数式用3!$AD$24:$BA$27,MATCH(N101,【参考】数式用3!$AD$2:$BA$2,0)),"")</f>
        <v/>
      </c>
      <c r="AC101" s="121"/>
      <c r="AD101" s="463" t="str">
        <f t="shared" si="7"/>
        <v/>
      </c>
      <c r="AE101" s="464" t="str">
        <f t="shared" si="8"/>
        <v/>
      </c>
      <c r="AF101" s="464" t="str">
        <f t="shared" si="9"/>
        <v/>
      </c>
      <c r="AG101" s="464" t="str">
        <f t="shared" si="10"/>
        <v/>
      </c>
    </row>
    <row r="102" spans="1:33" ht="24.95" customHeight="1">
      <c r="A102" s="466">
        <v>87</v>
      </c>
      <c r="B102" s="951" t="str">
        <f>IF(基本情報入力シート!C139="","",基本情報入力シート!C139)</f>
        <v/>
      </c>
      <c r="C102" s="952"/>
      <c r="D102" s="952"/>
      <c r="E102" s="952"/>
      <c r="F102" s="952"/>
      <c r="G102" s="952"/>
      <c r="H102" s="952"/>
      <c r="I102" s="953"/>
      <c r="J102" s="467" t="str">
        <f>IF(基本情報入力シート!M139="","",基本情報入力シート!M139)</f>
        <v/>
      </c>
      <c r="K102" s="468" t="str">
        <f>IF(基本情報入力シート!R139="","",基本情報入力シート!R139)</f>
        <v/>
      </c>
      <c r="L102" s="468" t="str">
        <f>IF(基本情報入力シート!W139="","",基本情報入力シート!W139)</f>
        <v/>
      </c>
      <c r="M102" s="469" t="str">
        <f>IF(基本情報入力シート!X139="","",基本情報入力シート!X139)</f>
        <v/>
      </c>
      <c r="N102" s="470" t="str">
        <f>IF(基本情報入力シート!Y139="","",基本情報入力シート!Y139)</f>
        <v/>
      </c>
      <c r="O102" s="114"/>
      <c r="P102" s="115"/>
      <c r="Q102" s="116"/>
      <c r="R102" s="117"/>
      <c r="S102" s="108"/>
      <c r="T102" s="461" t="str">
        <f>IFERROR(S102*VLOOKUP(AE102,【参考】数式用3!$AD$3:$BA$14,MATCH(N102,【参考】数式用3!$AD$2:$BA$2,0)),"")</f>
        <v/>
      </c>
      <c r="U102" s="118"/>
      <c r="V102" s="109"/>
      <c r="W102" s="133"/>
      <c r="X102" s="1030" t="str">
        <f>IFERROR(V102*VLOOKUP(AF102,【参考】数式用3!$AD$15:$BA$23,MATCH(N102,【参考】数式用3!$AD$2:$BA$2,0)),"")</f>
        <v/>
      </c>
      <c r="Y102" s="1031"/>
      <c r="Z102" s="119"/>
      <c r="AA102" s="110"/>
      <c r="AB102" s="471" t="str">
        <f>IFERROR(AA102*VLOOKUP(AG102,【参考】数式用3!$AD$24:$BA$27,MATCH(N102,【参考】数式用3!$AD$2:$BA$2,0)),"")</f>
        <v/>
      </c>
      <c r="AC102" s="121"/>
      <c r="AD102" s="463" t="str">
        <f t="shared" si="7"/>
        <v/>
      </c>
      <c r="AE102" s="464" t="str">
        <f t="shared" si="8"/>
        <v/>
      </c>
      <c r="AF102" s="464" t="str">
        <f t="shared" si="9"/>
        <v/>
      </c>
      <c r="AG102" s="464" t="str">
        <f t="shared" si="10"/>
        <v/>
      </c>
    </row>
    <row r="103" spans="1:33" ht="24.95" customHeight="1">
      <c r="A103" s="466">
        <v>88</v>
      </c>
      <c r="B103" s="951" t="str">
        <f>IF(基本情報入力シート!C140="","",基本情報入力シート!C140)</f>
        <v/>
      </c>
      <c r="C103" s="952"/>
      <c r="D103" s="952"/>
      <c r="E103" s="952"/>
      <c r="F103" s="952"/>
      <c r="G103" s="952"/>
      <c r="H103" s="952"/>
      <c r="I103" s="953"/>
      <c r="J103" s="467" t="str">
        <f>IF(基本情報入力シート!M140="","",基本情報入力シート!M140)</f>
        <v/>
      </c>
      <c r="K103" s="468" t="str">
        <f>IF(基本情報入力シート!R140="","",基本情報入力シート!R140)</f>
        <v/>
      </c>
      <c r="L103" s="468" t="str">
        <f>IF(基本情報入力シート!W140="","",基本情報入力シート!W140)</f>
        <v/>
      </c>
      <c r="M103" s="469" t="str">
        <f>IF(基本情報入力シート!X140="","",基本情報入力シート!X140)</f>
        <v/>
      </c>
      <c r="N103" s="470" t="str">
        <f>IF(基本情報入力シート!Y140="","",基本情報入力シート!Y140)</f>
        <v/>
      </c>
      <c r="O103" s="114"/>
      <c r="P103" s="115"/>
      <c r="Q103" s="116"/>
      <c r="R103" s="117"/>
      <c r="S103" s="108"/>
      <c r="T103" s="461" t="str">
        <f>IFERROR(S103*VLOOKUP(AE103,【参考】数式用3!$AD$3:$BA$14,MATCH(N103,【参考】数式用3!$AD$2:$BA$2,0)),"")</f>
        <v/>
      </c>
      <c r="U103" s="118"/>
      <c r="V103" s="109"/>
      <c r="W103" s="133"/>
      <c r="X103" s="1030" t="str">
        <f>IFERROR(V103*VLOOKUP(AF103,【参考】数式用3!$AD$15:$BA$23,MATCH(N103,【参考】数式用3!$AD$2:$BA$2,0)),"")</f>
        <v/>
      </c>
      <c r="Y103" s="1031"/>
      <c r="Z103" s="119"/>
      <c r="AA103" s="110"/>
      <c r="AB103" s="471" t="str">
        <f>IFERROR(AA103*VLOOKUP(AG103,【参考】数式用3!$AD$24:$BA$27,MATCH(N103,【参考】数式用3!$AD$2:$BA$2,0)),"")</f>
        <v/>
      </c>
      <c r="AC103" s="121"/>
      <c r="AD103" s="463" t="str">
        <f t="shared" si="7"/>
        <v/>
      </c>
      <c r="AE103" s="464" t="str">
        <f t="shared" si="8"/>
        <v/>
      </c>
      <c r="AF103" s="464" t="str">
        <f t="shared" si="9"/>
        <v/>
      </c>
      <c r="AG103" s="464" t="str">
        <f t="shared" si="10"/>
        <v/>
      </c>
    </row>
    <row r="104" spans="1:33" ht="24.95" customHeight="1">
      <c r="A104" s="466">
        <v>89</v>
      </c>
      <c r="B104" s="951" t="str">
        <f>IF(基本情報入力シート!C141="","",基本情報入力シート!C141)</f>
        <v/>
      </c>
      <c r="C104" s="952"/>
      <c r="D104" s="952"/>
      <c r="E104" s="952"/>
      <c r="F104" s="952"/>
      <c r="G104" s="952"/>
      <c r="H104" s="952"/>
      <c r="I104" s="953"/>
      <c r="J104" s="467" t="str">
        <f>IF(基本情報入力シート!M141="","",基本情報入力シート!M141)</f>
        <v/>
      </c>
      <c r="K104" s="468" t="str">
        <f>IF(基本情報入力シート!R141="","",基本情報入力シート!R141)</f>
        <v/>
      </c>
      <c r="L104" s="468" t="str">
        <f>IF(基本情報入力シート!W141="","",基本情報入力シート!W141)</f>
        <v/>
      </c>
      <c r="M104" s="469" t="str">
        <f>IF(基本情報入力シート!X141="","",基本情報入力シート!X141)</f>
        <v/>
      </c>
      <c r="N104" s="470" t="str">
        <f>IF(基本情報入力シート!Y141="","",基本情報入力シート!Y141)</f>
        <v/>
      </c>
      <c r="O104" s="114"/>
      <c r="P104" s="115"/>
      <c r="Q104" s="116"/>
      <c r="R104" s="117"/>
      <c r="S104" s="108"/>
      <c r="T104" s="461" t="str">
        <f>IFERROR(S104*VLOOKUP(AE104,【参考】数式用3!$AD$3:$BA$14,MATCH(N104,【参考】数式用3!$AD$2:$BA$2,0)),"")</f>
        <v/>
      </c>
      <c r="U104" s="118"/>
      <c r="V104" s="109"/>
      <c r="W104" s="133"/>
      <c r="X104" s="1030" t="str">
        <f>IFERROR(V104*VLOOKUP(AF104,【参考】数式用3!$AD$15:$BA$23,MATCH(N104,【参考】数式用3!$AD$2:$BA$2,0)),"")</f>
        <v/>
      </c>
      <c r="Y104" s="1031"/>
      <c r="Z104" s="119"/>
      <c r="AA104" s="110"/>
      <c r="AB104" s="471" t="str">
        <f>IFERROR(AA104*VLOOKUP(AG104,【参考】数式用3!$AD$24:$BA$27,MATCH(N104,【参考】数式用3!$AD$2:$BA$2,0)),"")</f>
        <v/>
      </c>
      <c r="AC104" s="121"/>
      <c r="AD104" s="463" t="str">
        <f t="shared" si="7"/>
        <v/>
      </c>
      <c r="AE104" s="464" t="str">
        <f t="shared" si="8"/>
        <v/>
      </c>
      <c r="AF104" s="464" t="str">
        <f t="shared" si="9"/>
        <v/>
      </c>
      <c r="AG104" s="464" t="str">
        <f t="shared" si="10"/>
        <v/>
      </c>
    </row>
    <row r="105" spans="1:33" ht="24.95" customHeight="1">
      <c r="A105" s="466">
        <v>90</v>
      </c>
      <c r="B105" s="951" t="str">
        <f>IF(基本情報入力シート!C142="","",基本情報入力シート!C142)</f>
        <v/>
      </c>
      <c r="C105" s="952"/>
      <c r="D105" s="952"/>
      <c r="E105" s="952"/>
      <c r="F105" s="952"/>
      <c r="G105" s="952"/>
      <c r="H105" s="952"/>
      <c r="I105" s="953"/>
      <c r="J105" s="467" t="str">
        <f>IF(基本情報入力シート!M142="","",基本情報入力シート!M142)</f>
        <v/>
      </c>
      <c r="K105" s="468" t="str">
        <f>IF(基本情報入力シート!R142="","",基本情報入力シート!R142)</f>
        <v/>
      </c>
      <c r="L105" s="468" t="str">
        <f>IF(基本情報入力シート!W142="","",基本情報入力シート!W142)</f>
        <v/>
      </c>
      <c r="M105" s="469" t="str">
        <f>IF(基本情報入力シート!X142="","",基本情報入力シート!X142)</f>
        <v/>
      </c>
      <c r="N105" s="470" t="str">
        <f>IF(基本情報入力シート!Y142="","",基本情報入力シート!Y142)</f>
        <v/>
      </c>
      <c r="O105" s="114"/>
      <c r="P105" s="115"/>
      <c r="Q105" s="116"/>
      <c r="R105" s="117"/>
      <c r="S105" s="108"/>
      <c r="T105" s="461" t="str">
        <f>IFERROR(S105*VLOOKUP(AE105,【参考】数式用3!$AD$3:$BA$14,MATCH(N105,【参考】数式用3!$AD$2:$BA$2,0)),"")</f>
        <v/>
      </c>
      <c r="U105" s="118"/>
      <c r="V105" s="109"/>
      <c r="W105" s="133"/>
      <c r="X105" s="1030" t="str">
        <f>IFERROR(V105*VLOOKUP(AF105,【参考】数式用3!$AD$15:$BA$23,MATCH(N105,【参考】数式用3!$AD$2:$BA$2,0)),"")</f>
        <v/>
      </c>
      <c r="Y105" s="1031"/>
      <c r="Z105" s="119"/>
      <c r="AA105" s="110"/>
      <c r="AB105" s="471" t="str">
        <f>IFERROR(AA105*VLOOKUP(AG105,【参考】数式用3!$AD$24:$BA$27,MATCH(N105,【参考】数式用3!$AD$2:$BA$2,0)),"")</f>
        <v/>
      </c>
      <c r="AC105" s="121"/>
      <c r="AD105" s="463" t="str">
        <f t="shared" si="7"/>
        <v/>
      </c>
      <c r="AE105" s="464" t="str">
        <f t="shared" si="8"/>
        <v/>
      </c>
      <c r="AF105" s="464" t="str">
        <f t="shared" si="9"/>
        <v/>
      </c>
      <c r="AG105" s="464" t="str">
        <f t="shared" si="10"/>
        <v/>
      </c>
    </row>
    <row r="106" spans="1:33" ht="24.95" customHeight="1">
      <c r="A106" s="466">
        <v>91</v>
      </c>
      <c r="B106" s="951" t="str">
        <f>IF(基本情報入力シート!C143="","",基本情報入力シート!C143)</f>
        <v/>
      </c>
      <c r="C106" s="952"/>
      <c r="D106" s="952"/>
      <c r="E106" s="952"/>
      <c r="F106" s="952"/>
      <c r="G106" s="952"/>
      <c r="H106" s="952"/>
      <c r="I106" s="953"/>
      <c r="J106" s="467" t="str">
        <f>IF(基本情報入力シート!M143="","",基本情報入力シート!M143)</f>
        <v/>
      </c>
      <c r="K106" s="468" t="str">
        <f>IF(基本情報入力シート!R143="","",基本情報入力シート!R143)</f>
        <v/>
      </c>
      <c r="L106" s="468" t="str">
        <f>IF(基本情報入力シート!W143="","",基本情報入力シート!W143)</f>
        <v/>
      </c>
      <c r="M106" s="469" t="str">
        <f>IF(基本情報入力シート!X143="","",基本情報入力シート!X143)</f>
        <v/>
      </c>
      <c r="N106" s="470" t="str">
        <f>IF(基本情報入力シート!Y143="","",基本情報入力シート!Y143)</f>
        <v/>
      </c>
      <c r="O106" s="114"/>
      <c r="P106" s="115"/>
      <c r="Q106" s="116"/>
      <c r="R106" s="117"/>
      <c r="S106" s="108"/>
      <c r="T106" s="461" t="str">
        <f>IFERROR(S106*VLOOKUP(AE106,【参考】数式用3!$AD$3:$BA$14,MATCH(N106,【参考】数式用3!$AD$2:$BA$2,0)),"")</f>
        <v/>
      </c>
      <c r="U106" s="118"/>
      <c r="V106" s="109"/>
      <c r="W106" s="133"/>
      <c r="X106" s="1030" t="str">
        <f>IFERROR(V106*VLOOKUP(AF106,【参考】数式用3!$AD$15:$BA$23,MATCH(N106,【参考】数式用3!$AD$2:$BA$2,0)),"")</f>
        <v/>
      </c>
      <c r="Y106" s="1031"/>
      <c r="Z106" s="119"/>
      <c r="AA106" s="110"/>
      <c r="AB106" s="471" t="str">
        <f>IFERROR(AA106*VLOOKUP(AG106,【参考】数式用3!$AD$24:$BA$27,MATCH(N106,【参考】数式用3!$AD$2:$BA$2,0)),"")</f>
        <v/>
      </c>
      <c r="AC106" s="121"/>
      <c r="AD106" s="463" t="str">
        <f t="shared" si="7"/>
        <v/>
      </c>
      <c r="AE106" s="464" t="str">
        <f t="shared" si="8"/>
        <v/>
      </c>
      <c r="AF106" s="464" t="str">
        <f t="shared" si="9"/>
        <v/>
      </c>
      <c r="AG106" s="464" t="str">
        <f t="shared" si="10"/>
        <v/>
      </c>
    </row>
    <row r="107" spans="1:33" ht="24.95" customHeight="1">
      <c r="A107" s="466">
        <v>92</v>
      </c>
      <c r="B107" s="951" t="str">
        <f>IF(基本情報入力シート!C144="","",基本情報入力シート!C144)</f>
        <v/>
      </c>
      <c r="C107" s="952"/>
      <c r="D107" s="952"/>
      <c r="E107" s="952"/>
      <c r="F107" s="952"/>
      <c r="G107" s="952"/>
      <c r="H107" s="952"/>
      <c r="I107" s="953"/>
      <c r="J107" s="467" t="str">
        <f>IF(基本情報入力シート!M144="","",基本情報入力シート!M144)</f>
        <v/>
      </c>
      <c r="K107" s="468" t="str">
        <f>IF(基本情報入力シート!R144="","",基本情報入力シート!R144)</f>
        <v/>
      </c>
      <c r="L107" s="468" t="str">
        <f>IF(基本情報入力シート!W144="","",基本情報入力シート!W144)</f>
        <v/>
      </c>
      <c r="M107" s="469" t="str">
        <f>IF(基本情報入力シート!X144="","",基本情報入力シート!X144)</f>
        <v/>
      </c>
      <c r="N107" s="470" t="str">
        <f>IF(基本情報入力シート!Y144="","",基本情報入力シート!Y144)</f>
        <v/>
      </c>
      <c r="O107" s="114"/>
      <c r="P107" s="115"/>
      <c r="Q107" s="116"/>
      <c r="R107" s="117"/>
      <c r="S107" s="108"/>
      <c r="T107" s="461" t="str">
        <f>IFERROR(S107*VLOOKUP(AE107,【参考】数式用3!$AD$3:$BA$14,MATCH(N107,【参考】数式用3!$AD$2:$BA$2,0)),"")</f>
        <v/>
      </c>
      <c r="U107" s="118"/>
      <c r="V107" s="109"/>
      <c r="W107" s="133"/>
      <c r="X107" s="1030" t="str">
        <f>IFERROR(V107*VLOOKUP(AF107,【参考】数式用3!$AD$15:$BA$23,MATCH(N107,【参考】数式用3!$AD$2:$BA$2,0)),"")</f>
        <v/>
      </c>
      <c r="Y107" s="1031"/>
      <c r="Z107" s="119"/>
      <c r="AA107" s="110"/>
      <c r="AB107" s="471" t="str">
        <f>IFERROR(AA107*VLOOKUP(AG107,【参考】数式用3!$AD$24:$BA$27,MATCH(N107,【参考】数式用3!$AD$2:$BA$2,0)),"")</f>
        <v/>
      </c>
      <c r="AC107" s="121"/>
      <c r="AD107" s="463" t="str">
        <f t="shared" si="7"/>
        <v/>
      </c>
      <c r="AE107" s="464" t="str">
        <f t="shared" si="8"/>
        <v/>
      </c>
      <c r="AF107" s="464" t="str">
        <f t="shared" si="9"/>
        <v/>
      </c>
      <c r="AG107" s="464" t="str">
        <f t="shared" si="10"/>
        <v/>
      </c>
    </row>
    <row r="108" spans="1:33" ht="24.95" customHeight="1">
      <c r="A108" s="466">
        <v>93</v>
      </c>
      <c r="B108" s="951" t="str">
        <f>IF(基本情報入力シート!C145="","",基本情報入力シート!C145)</f>
        <v/>
      </c>
      <c r="C108" s="952"/>
      <c r="D108" s="952"/>
      <c r="E108" s="952"/>
      <c r="F108" s="952"/>
      <c r="G108" s="952"/>
      <c r="H108" s="952"/>
      <c r="I108" s="953"/>
      <c r="J108" s="467" t="str">
        <f>IF(基本情報入力シート!M145="","",基本情報入力シート!M145)</f>
        <v/>
      </c>
      <c r="K108" s="468" t="str">
        <f>IF(基本情報入力シート!R145="","",基本情報入力シート!R145)</f>
        <v/>
      </c>
      <c r="L108" s="468" t="str">
        <f>IF(基本情報入力シート!W145="","",基本情報入力シート!W145)</f>
        <v/>
      </c>
      <c r="M108" s="469" t="str">
        <f>IF(基本情報入力シート!X145="","",基本情報入力シート!X145)</f>
        <v/>
      </c>
      <c r="N108" s="470" t="str">
        <f>IF(基本情報入力シート!Y145="","",基本情報入力シート!Y145)</f>
        <v/>
      </c>
      <c r="O108" s="114"/>
      <c r="P108" s="115"/>
      <c r="Q108" s="116"/>
      <c r="R108" s="117"/>
      <c r="S108" s="108"/>
      <c r="T108" s="461" t="str">
        <f>IFERROR(S108*VLOOKUP(AE108,【参考】数式用3!$AD$3:$BA$14,MATCH(N108,【参考】数式用3!$AD$2:$BA$2,0)),"")</f>
        <v/>
      </c>
      <c r="U108" s="118"/>
      <c r="V108" s="109"/>
      <c r="W108" s="133"/>
      <c r="X108" s="1030" t="str">
        <f>IFERROR(V108*VLOOKUP(AF108,【参考】数式用3!$AD$15:$BA$23,MATCH(N108,【参考】数式用3!$AD$2:$BA$2,0)),"")</f>
        <v/>
      </c>
      <c r="Y108" s="1031"/>
      <c r="Z108" s="119"/>
      <c r="AA108" s="110"/>
      <c r="AB108" s="471" t="str">
        <f>IFERROR(AA108*VLOOKUP(AG108,【参考】数式用3!$AD$24:$BA$27,MATCH(N108,【参考】数式用3!$AD$2:$BA$2,0)),"")</f>
        <v/>
      </c>
      <c r="AC108" s="121"/>
      <c r="AD108" s="463" t="str">
        <f t="shared" si="7"/>
        <v/>
      </c>
      <c r="AE108" s="464" t="str">
        <f t="shared" si="8"/>
        <v/>
      </c>
      <c r="AF108" s="464" t="str">
        <f t="shared" si="9"/>
        <v/>
      </c>
      <c r="AG108" s="464" t="str">
        <f t="shared" si="10"/>
        <v/>
      </c>
    </row>
    <row r="109" spans="1:33" ht="24.95" customHeight="1">
      <c r="A109" s="466">
        <v>94</v>
      </c>
      <c r="B109" s="951" t="str">
        <f>IF(基本情報入力シート!C146="","",基本情報入力シート!C146)</f>
        <v/>
      </c>
      <c r="C109" s="952"/>
      <c r="D109" s="952"/>
      <c r="E109" s="952"/>
      <c r="F109" s="952"/>
      <c r="G109" s="952"/>
      <c r="H109" s="952"/>
      <c r="I109" s="953"/>
      <c r="J109" s="467" t="str">
        <f>IF(基本情報入力シート!M146="","",基本情報入力シート!M146)</f>
        <v/>
      </c>
      <c r="K109" s="468" t="str">
        <f>IF(基本情報入力シート!R146="","",基本情報入力シート!R146)</f>
        <v/>
      </c>
      <c r="L109" s="468" t="str">
        <f>IF(基本情報入力シート!W146="","",基本情報入力シート!W146)</f>
        <v/>
      </c>
      <c r="M109" s="469" t="str">
        <f>IF(基本情報入力シート!X146="","",基本情報入力シート!X146)</f>
        <v/>
      </c>
      <c r="N109" s="470" t="str">
        <f>IF(基本情報入力シート!Y146="","",基本情報入力シート!Y146)</f>
        <v/>
      </c>
      <c r="O109" s="114"/>
      <c r="P109" s="115"/>
      <c r="Q109" s="116"/>
      <c r="R109" s="117"/>
      <c r="S109" s="108"/>
      <c r="T109" s="461" t="str">
        <f>IFERROR(S109*VLOOKUP(AE109,【参考】数式用3!$AD$3:$BA$14,MATCH(N109,【参考】数式用3!$AD$2:$BA$2,0)),"")</f>
        <v/>
      </c>
      <c r="U109" s="118"/>
      <c r="V109" s="109"/>
      <c r="W109" s="133"/>
      <c r="X109" s="1030" t="str">
        <f>IFERROR(V109*VLOOKUP(AF109,【参考】数式用3!$AD$15:$BA$23,MATCH(N109,【参考】数式用3!$AD$2:$BA$2,0)),"")</f>
        <v/>
      </c>
      <c r="Y109" s="1031"/>
      <c r="Z109" s="119"/>
      <c r="AA109" s="110"/>
      <c r="AB109" s="471" t="str">
        <f>IFERROR(AA109*VLOOKUP(AG109,【参考】数式用3!$AD$24:$BA$27,MATCH(N109,【参考】数式用3!$AD$2:$BA$2,0)),"")</f>
        <v/>
      </c>
      <c r="AC109" s="121"/>
      <c r="AD109" s="463" t="str">
        <f t="shared" si="7"/>
        <v/>
      </c>
      <c r="AE109" s="464" t="str">
        <f t="shared" si="8"/>
        <v/>
      </c>
      <c r="AF109" s="464" t="str">
        <f t="shared" si="9"/>
        <v/>
      </c>
      <c r="AG109" s="464" t="str">
        <f t="shared" si="10"/>
        <v/>
      </c>
    </row>
    <row r="110" spans="1:33" ht="24.95" customHeight="1">
      <c r="A110" s="466">
        <v>95</v>
      </c>
      <c r="B110" s="951" t="str">
        <f>IF(基本情報入力シート!C147="","",基本情報入力シート!C147)</f>
        <v/>
      </c>
      <c r="C110" s="952"/>
      <c r="D110" s="952"/>
      <c r="E110" s="952"/>
      <c r="F110" s="952"/>
      <c r="G110" s="952"/>
      <c r="H110" s="952"/>
      <c r="I110" s="953"/>
      <c r="J110" s="467" t="str">
        <f>IF(基本情報入力シート!M147="","",基本情報入力シート!M147)</f>
        <v/>
      </c>
      <c r="K110" s="468" t="str">
        <f>IF(基本情報入力シート!R147="","",基本情報入力シート!R147)</f>
        <v/>
      </c>
      <c r="L110" s="468" t="str">
        <f>IF(基本情報入力シート!W147="","",基本情報入力シート!W147)</f>
        <v/>
      </c>
      <c r="M110" s="469" t="str">
        <f>IF(基本情報入力シート!X147="","",基本情報入力シート!X147)</f>
        <v/>
      </c>
      <c r="N110" s="470" t="str">
        <f>IF(基本情報入力シート!Y147="","",基本情報入力シート!Y147)</f>
        <v/>
      </c>
      <c r="O110" s="114"/>
      <c r="P110" s="115"/>
      <c r="Q110" s="116"/>
      <c r="R110" s="117"/>
      <c r="S110" s="108"/>
      <c r="T110" s="461" t="str">
        <f>IFERROR(S110*VLOOKUP(AE110,【参考】数式用3!$AD$3:$BA$14,MATCH(N110,【参考】数式用3!$AD$2:$BA$2,0)),"")</f>
        <v/>
      </c>
      <c r="U110" s="118"/>
      <c r="V110" s="109"/>
      <c r="W110" s="133"/>
      <c r="X110" s="1030" t="str">
        <f>IFERROR(V110*VLOOKUP(AF110,【参考】数式用3!$AD$15:$BA$23,MATCH(N110,【参考】数式用3!$AD$2:$BA$2,0)),"")</f>
        <v/>
      </c>
      <c r="Y110" s="1031"/>
      <c r="Z110" s="119"/>
      <c r="AA110" s="110"/>
      <c r="AB110" s="471" t="str">
        <f>IFERROR(AA110*VLOOKUP(AG110,【参考】数式用3!$AD$24:$BA$27,MATCH(N110,【参考】数式用3!$AD$2:$BA$2,0)),"")</f>
        <v/>
      </c>
      <c r="AC110" s="121"/>
      <c r="AD110" s="463" t="str">
        <f t="shared" si="7"/>
        <v/>
      </c>
      <c r="AE110" s="464" t="str">
        <f t="shared" si="8"/>
        <v/>
      </c>
      <c r="AF110" s="464" t="str">
        <f t="shared" si="9"/>
        <v/>
      </c>
      <c r="AG110" s="464" t="str">
        <f t="shared" si="10"/>
        <v/>
      </c>
    </row>
    <row r="111" spans="1:33" ht="24.95" customHeight="1">
      <c r="A111" s="466">
        <v>96</v>
      </c>
      <c r="B111" s="951" t="str">
        <f>IF(基本情報入力シート!C148="","",基本情報入力シート!C148)</f>
        <v/>
      </c>
      <c r="C111" s="952"/>
      <c r="D111" s="952"/>
      <c r="E111" s="952"/>
      <c r="F111" s="952"/>
      <c r="G111" s="952"/>
      <c r="H111" s="952"/>
      <c r="I111" s="953"/>
      <c r="J111" s="467" t="str">
        <f>IF(基本情報入力シート!M148="","",基本情報入力シート!M148)</f>
        <v/>
      </c>
      <c r="K111" s="468" t="str">
        <f>IF(基本情報入力シート!R148="","",基本情報入力シート!R148)</f>
        <v/>
      </c>
      <c r="L111" s="468" t="str">
        <f>IF(基本情報入力シート!W148="","",基本情報入力シート!W148)</f>
        <v/>
      </c>
      <c r="M111" s="469" t="str">
        <f>IF(基本情報入力シート!X148="","",基本情報入力シート!X148)</f>
        <v/>
      </c>
      <c r="N111" s="470" t="str">
        <f>IF(基本情報入力シート!Y148="","",基本情報入力シート!Y148)</f>
        <v/>
      </c>
      <c r="O111" s="114"/>
      <c r="P111" s="115"/>
      <c r="Q111" s="116"/>
      <c r="R111" s="117"/>
      <c r="S111" s="108"/>
      <c r="T111" s="461" t="str">
        <f>IFERROR(S111*VLOOKUP(AE111,【参考】数式用3!$AD$3:$BA$14,MATCH(N111,【参考】数式用3!$AD$2:$BA$2,0)),"")</f>
        <v/>
      </c>
      <c r="U111" s="118"/>
      <c r="V111" s="109"/>
      <c r="W111" s="133"/>
      <c r="X111" s="1030" t="str">
        <f>IFERROR(V111*VLOOKUP(AF111,【参考】数式用3!$AD$15:$BA$23,MATCH(N111,【参考】数式用3!$AD$2:$BA$2,0)),"")</f>
        <v/>
      </c>
      <c r="Y111" s="1031"/>
      <c r="Z111" s="119"/>
      <c r="AA111" s="110"/>
      <c r="AB111" s="471" t="str">
        <f>IFERROR(AA111*VLOOKUP(AG111,【参考】数式用3!$AD$24:$BA$27,MATCH(N111,【参考】数式用3!$AD$2:$BA$2,0)),"")</f>
        <v/>
      </c>
      <c r="AC111" s="121"/>
      <c r="AD111" s="463" t="str">
        <f t="shared" si="7"/>
        <v/>
      </c>
      <c r="AE111" s="464" t="str">
        <f t="shared" si="8"/>
        <v/>
      </c>
      <c r="AF111" s="464" t="str">
        <f t="shared" si="9"/>
        <v/>
      </c>
      <c r="AG111" s="464" t="str">
        <f t="shared" si="10"/>
        <v/>
      </c>
    </row>
    <row r="112" spans="1:33" ht="24.95" customHeight="1">
      <c r="A112" s="466">
        <v>97</v>
      </c>
      <c r="B112" s="951" t="str">
        <f>IF(基本情報入力シート!C149="","",基本情報入力シート!C149)</f>
        <v/>
      </c>
      <c r="C112" s="952"/>
      <c r="D112" s="952"/>
      <c r="E112" s="952"/>
      <c r="F112" s="952"/>
      <c r="G112" s="952"/>
      <c r="H112" s="952"/>
      <c r="I112" s="953"/>
      <c r="J112" s="467" t="str">
        <f>IF(基本情報入力シート!M149="","",基本情報入力シート!M149)</f>
        <v/>
      </c>
      <c r="K112" s="468" t="str">
        <f>IF(基本情報入力シート!R149="","",基本情報入力シート!R149)</f>
        <v/>
      </c>
      <c r="L112" s="468" t="str">
        <f>IF(基本情報入力シート!W149="","",基本情報入力シート!W149)</f>
        <v/>
      </c>
      <c r="M112" s="469" t="str">
        <f>IF(基本情報入力シート!X149="","",基本情報入力シート!X149)</f>
        <v/>
      </c>
      <c r="N112" s="470" t="str">
        <f>IF(基本情報入力シート!Y149="","",基本情報入力シート!Y149)</f>
        <v/>
      </c>
      <c r="O112" s="114"/>
      <c r="P112" s="115"/>
      <c r="Q112" s="116"/>
      <c r="R112" s="117"/>
      <c r="S112" s="108"/>
      <c r="T112" s="461" t="str">
        <f>IFERROR(S112*VLOOKUP(AE112,【参考】数式用3!$AD$3:$BA$14,MATCH(N112,【参考】数式用3!$AD$2:$BA$2,0)),"")</f>
        <v/>
      </c>
      <c r="U112" s="118"/>
      <c r="V112" s="109"/>
      <c r="W112" s="133"/>
      <c r="X112" s="1030" t="str">
        <f>IFERROR(V112*VLOOKUP(AF112,【参考】数式用3!$AD$15:$BA$23,MATCH(N112,【参考】数式用3!$AD$2:$BA$2,0)),"")</f>
        <v/>
      </c>
      <c r="Y112" s="1031"/>
      <c r="Z112" s="119"/>
      <c r="AA112" s="110"/>
      <c r="AB112" s="471" t="str">
        <f>IFERROR(AA112*VLOOKUP(AG112,【参考】数式用3!$AD$24:$BA$27,MATCH(N112,【参考】数式用3!$AD$2:$BA$2,0)),"")</f>
        <v/>
      </c>
      <c r="AC112" s="121"/>
      <c r="AD112" s="463" t="str">
        <f t="shared" si="7"/>
        <v/>
      </c>
      <c r="AE112" s="464" t="str">
        <f t="shared" si="8"/>
        <v/>
      </c>
      <c r="AF112" s="464" t="str">
        <f t="shared" si="9"/>
        <v/>
      </c>
      <c r="AG112" s="464" t="str">
        <f t="shared" si="10"/>
        <v/>
      </c>
    </row>
    <row r="113" spans="1:33" ht="24.95" customHeight="1">
      <c r="A113" s="466">
        <v>98</v>
      </c>
      <c r="B113" s="951" t="str">
        <f>IF(基本情報入力シート!C150="","",基本情報入力シート!C150)</f>
        <v/>
      </c>
      <c r="C113" s="952"/>
      <c r="D113" s="952"/>
      <c r="E113" s="952"/>
      <c r="F113" s="952"/>
      <c r="G113" s="952"/>
      <c r="H113" s="952"/>
      <c r="I113" s="953"/>
      <c r="J113" s="467" t="str">
        <f>IF(基本情報入力シート!M150="","",基本情報入力シート!M150)</f>
        <v/>
      </c>
      <c r="K113" s="468" t="str">
        <f>IF(基本情報入力シート!R150="","",基本情報入力シート!R150)</f>
        <v/>
      </c>
      <c r="L113" s="468" t="str">
        <f>IF(基本情報入力シート!W150="","",基本情報入力シート!W150)</f>
        <v/>
      </c>
      <c r="M113" s="469" t="str">
        <f>IF(基本情報入力シート!X150="","",基本情報入力シート!X150)</f>
        <v/>
      </c>
      <c r="N113" s="470" t="str">
        <f>IF(基本情報入力シート!Y150="","",基本情報入力シート!Y150)</f>
        <v/>
      </c>
      <c r="O113" s="114"/>
      <c r="P113" s="115"/>
      <c r="Q113" s="116"/>
      <c r="R113" s="117"/>
      <c r="S113" s="108"/>
      <c r="T113" s="461" t="str">
        <f>IFERROR(S113*VLOOKUP(AE113,【参考】数式用3!$AD$3:$BA$14,MATCH(N113,【参考】数式用3!$AD$2:$BA$2,0)),"")</f>
        <v/>
      </c>
      <c r="U113" s="118"/>
      <c r="V113" s="109"/>
      <c r="W113" s="133"/>
      <c r="X113" s="1030" t="str">
        <f>IFERROR(V113*VLOOKUP(AF113,【参考】数式用3!$AD$15:$BA$23,MATCH(N113,【参考】数式用3!$AD$2:$BA$2,0)),"")</f>
        <v/>
      </c>
      <c r="Y113" s="1031"/>
      <c r="Z113" s="119"/>
      <c r="AA113" s="110"/>
      <c r="AB113" s="471" t="str">
        <f>IFERROR(AA113*VLOOKUP(AG113,【参考】数式用3!$AD$24:$BA$27,MATCH(N113,【参考】数式用3!$AD$2:$BA$2,0)),"")</f>
        <v/>
      </c>
      <c r="AC113" s="121"/>
      <c r="AD113" s="463" t="str">
        <f t="shared" si="7"/>
        <v/>
      </c>
      <c r="AE113" s="464" t="str">
        <f t="shared" si="8"/>
        <v/>
      </c>
      <c r="AF113" s="464" t="str">
        <f t="shared" si="9"/>
        <v/>
      </c>
      <c r="AG113" s="464" t="str">
        <f t="shared" si="10"/>
        <v/>
      </c>
    </row>
    <row r="114" spans="1:33" ht="24.95" customHeight="1">
      <c r="A114" s="466">
        <v>99</v>
      </c>
      <c r="B114" s="951" t="str">
        <f>IF(基本情報入力シート!C151="","",基本情報入力シート!C151)</f>
        <v/>
      </c>
      <c r="C114" s="952"/>
      <c r="D114" s="952"/>
      <c r="E114" s="952"/>
      <c r="F114" s="952"/>
      <c r="G114" s="952"/>
      <c r="H114" s="952"/>
      <c r="I114" s="953"/>
      <c r="J114" s="467" t="str">
        <f>IF(基本情報入力シート!M151="","",基本情報入力シート!M151)</f>
        <v/>
      </c>
      <c r="K114" s="468" t="str">
        <f>IF(基本情報入力シート!R151="","",基本情報入力シート!R151)</f>
        <v/>
      </c>
      <c r="L114" s="468" t="str">
        <f>IF(基本情報入力シート!W151="","",基本情報入力シート!W151)</f>
        <v/>
      </c>
      <c r="M114" s="469" t="str">
        <f>IF(基本情報入力シート!X151="","",基本情報入力シート!X151)</f>
        <v/>
      </c>
      <c r="N114" s="470" t="str">
        <f>IF(基本情報入力シート!Y151="","",基本情報入力シート!Y151)</f>
        <v/>
      </c>
      <c r="O114" s="114"/>
      <c r="P114" s="115"/>
      <c r="Q114" s="116"/>
      <c r="R114" s="117"/>
      <c r="S114" s="108"/>
      <c r="T114" s="461" t="str">
        <f>IFERROR(S114*VLOOKUP(AE114,【参考】数式用3!$AD$3:$BA$14,MATCH(N114,【参考】数式用3!$AD$2:$BA$2,0)),"")</f>
        <v/>
      </c>
      <c r="U114" s="118"/>
      <c r="V114" s="109"/>
      <c r="W114" s="133"/>
      <c r="X114" s="1030" t="str">
        <f>IFERROR(V114*VLOOKUP(AF114,【参考】数式用3!$AD$15:$BA$23,MATCH(N114,【参考】数式用3!$AD$2:$BA$2,0)),"")</f>
        <v/>
      </c>
      <c r="Y114" s="1031"/>
      <c r="Z114" s="119"/>
      <c r="AA114" s="110"/>
      <c r="AB114" s="471" t="str">
        <f>IFERROR(AA114*VLOOKUP(AG114,【参考】数式用3!$AD$24:$BA$27,MATCH(N114,【参考】数式用3!$AD$2:$BA$2,0)),"")</f>
        <v/>
      </c>
      <c r="AC114" s="121"/>
      <c r="AD114" s="463" t="str">
        <f t="shared" si="7"/>
        <v/>
      </c>
      <c r="AE114" s="464" t="str">
        <f t="shared" si="8"/>
        <v/>
      </c>
      <c r="AF114" s="464" t="str">
        <f t="shared" si="9"/>
        <v/>
      </c>
      <c r="AG114" s="464" t="str">
        <f t="shared" si="10"/>
        <v/>
      </c>
    </row>
    <row r="115" spans="1:33" ht="24.95" customHeight="1">
      <c r="A115" s="466">
        <v>100</v>
      </c>
      <c r="B115" s="951" t="str">
        <f>IF(基本情報入力シート!C152="","",基本情報入力シート!C152)</f>
        <v/>
      </c>
      <c r="C115" s="952"/>
      <c r="D115" s="952"/>
      <c r="E115" s="952"/>
      <c r="F115" s="952"/>
      <c r="G115" s="952"/>
      <c r="H115" s="952"/>
      <c r="I115" s="953"/>
      <c r="J115" s="468" t="str">
        <f>IF(基本情報入力シート!M152="","",基本情報入力シート!M152)</f>
        <v/>
      </c>
      <c r="K115" s="468" t="str">
        <f>IF(基本情報入力シート!R152="","",基本情報入力シート!R152)</f>
        <v/>
      </c>
      <c r="L115" s="468" t="str">
        <f>IF(基本情報入力シート!W152="","",基本情報入力シート!W152)</f>
        <v/>
      </c>
      <c r="M115" s="497" t="str">
        <f>IF(基本情報入力シート!X152="","",基本情報入力シート!X152)</f>
        <v/>
      </c>
      <c r="N115" s="502" t="str">
        <f>IF(基本情報入力シート!Y152="","",基本情報入力シート!Y152)</f>
        <v/>
      </c>
      <c r="O115" s="114"/>
      <c r="P115" s="115"/>
      <c r="Q115" s="116"/>
      <c r="R115" s="114"/>
      <c r="S115" s="503"/>
      <c r="T115" s="504" t="str">
        <f>IFERROR(S115*VLOOKUP(AE115,【参考】数式用3!$AD$3:$BA$14,MATCH(N115,【参考】数式用3!$AD$2:$BA$2,0)),"")</f>
        <v/>
      </c>
      <c r="U115" s="505"/>
      <c r="V115" s="133"/>
      <c r="W115" s="133"/>
      <c r="X115" s="1030" t="str">
        <f>IFERROR(V115*VLOOKUP(AF115,【参考】数式用3!$AD$15:$BA$23,MATCH(N115,【参考】数式用3!$AD$2:$BA$2,0)),"")</f>
        <v/>
      </c>
      <c r="Y115" s="1031"/>
      <c r="Z115" s="506"/>
      <c r="AA115" s="507"/>
      <c r="AB115" s="472" t="str">
        <f>IFERROR(AA115*VLOOKUP(AG115,【参考】数式用3!$AD$24:$BA$27,MATCH(N115,【参考】数式用3!$AD$2:$BA$2,0)),"")</f>
        <v/>
      </c>
      <c r="AC115" s="121"/>
      <c r="AD115" s="463" t="str">
        <f t="shared" si="7"/>
        <v/>
      </c>
      <c r="AE115" s="464" t="str">
        <f t="shared" si="8"/>
        <v/>
      </c>
      <c r="AF115" s="464" t="str">
        <f t="shared" si="9"/>
        <v/>
      </c>
      <c r="AG115" s="464"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heetViews>
  <sheetFormatPr defaultColWidth="9" defaultRowHeight="13.5"/>
  <cols>
    <col min="1" max="1" width="4.75" style="498" customWidth="1"/>
    <col min="2" max="9" width="1.5" style="143" customWidth="1"/>
    <col min="10" max="10" width="17.5" style="143" customWidth="1"/>
    <col min="11" max="11" width="8.125" style="143" customWidth="1"/>
    <col min="12" max="12" width="10.125" style="143" customWidth="1"/>
    <col min="13" max="13" width="19.375" style="143" customWidth="1"/>
    <col min="14" max="14" width="19.5" style="143" customWidth="1"/>
    <col min="15" max="15" width="13.375" style="143" customWidth="1"/>
    <col min="16" max="16" width="4.125" style="143" customWidth="1"/>
    <col min="17" max="17" width="6" style="143" customWidth="1"/>
    <col min="18" max="18" width="10.625" style="143" customWidth="1"/>
    <col min="19" max="19" width="7" style="499" customWidth="1"/>
    <col min="20" max="20" width="7.125" style="143" customWidth="1"/>
    <col min="21" max="21" width="5.125" style="143" customWidth="1"/>
    <col min="22" max="22" width="11.75" style="143" customWidth="1"/>
    <col min="23" max="23" width="10.25" style="143" customWidth="1"/>
    <col min="24" max="24" width="10.625" style="143" customWidth="1"/>
    <col min="25" max="25" width="6.875" style="143" customWidth="1"/>
    <col min="26" max="26" width="3.875" style="143" customWidth="1"/>
    <col min="27" max="27" width="7.625" style="499" customWidth="1"/>
    <col min="28" max="28" width="11.625" style="143" customWidth="1"/>
    <col min="29" max="29" width="11.875" style="143" customWidth="1"/>
    <col min="30" max="30" width="10.5" style="436" hidden="1" customWidth="1"/>
    <col min="31" max="31" width="10.75" style="436" hidden="1" customWidth="1"/>
    <col min="32" max="33" width="24.75" style="436" hidden="1" customWidth="1"/>
    <col min="34" max="16384" width="9" style="437"/>
  </cols>
  <sheetData>
    <row r="1" spans="1:34" ht="27" customHeight="1">
      <c r="A1" s="473" t="s">
        <v>2089</v>
      </c>
      <c r="B1" s="434"/>
      <c r="C1" s="142"/>
      <c r="D1" s="142"/>
      <c r="E1" s="142"/>
      <c r="F1" s="142"/>
      <c r="G1" s="142"/>
      <c r="H1" s="142"/>
      <c r="I1" s="142"/>
      <c r="J1" s="142"/>
      <c r="K1" s="142"/>
      <c r="L1" s="142"/>
      <c r="M1" s="142"/>
      <c r="N1" s="142"/>
      <c r="O1" s="141"/>
      <c r="P1" s="141"/>
      <c r="Q1" s="141"/>
      <c r="R1" s="141"/>
      <c r="S1" s="215"/>
      <c r="T1" s="141"/>
      <c r="U1" s="141"/>
      <c r="V1" s="141"/>
      <c r="W1" s="141"/>
      <c r="X1" s="141"/>
      <c r="Y1" s="141"/>
      <c r="Z1" s="1080" t="s">
        <v>22</v>
      </c>
      <c r="AA1" s="1081"/>
      <c r="AB1" s="950" t="str">
        <f>IF(基本情報入力シート!C32="","",基本情報入力シート!C32)</f>
        <v>○○市</v>
      </c>
      <c r="AC1" s="950"/>
    </row>
    <row r="2" spans="1:34" ht="10.5" customHeight="1" thickBot="1">
      <c r="A2" s="474"/>
      <c r="B2" s="142"/>
      <c r="C2" s="142"/>
      <c r="D2" s="142"/>
      <c r="E2" s="142"/>
      <c r="F2" s="142"/>
      <c r="G2" s="142"/>
      <c r="H2" s="142"/>
      <c r="I2" s="142"/>
      <c r="J2" s="142"/>
      <c r="K2" s="142"/>
      <c r="L2" s="142"/>
      <c r="M2" s="142"/>
      <c r="N2" s="142"/>
      <c r="O2" s="141"/>
      <c r="P2" s="141"/>
      <c r="Q2" s="141"/>
      <c r="R2" s="141"/>
      <c r="S2" s="215"/>
      <c r="T2" s="141"/>
      <c r="U2" s="141"/>
      <c r="V2" s="141"/>
      <c r="W2" s="141"/>
      <c r="X2" s="141"/>
      <c r="Y2" s="141"/>
      <c r="Z2" s="141"/>
      <c r="AA2" s="215"/>
      <c r="AB2" s="141"/>
      <c r="AC2" s="141"/>
    </row>
    <row r="3" spans="1:34" ht="23.25" customHeight="1" thickBot="1">
      <c r="A3" s="957" t="s">
        <v>28</v>
      </c>
      <c r="B3" s="957"/>
      <c r="C3" s="957"/>
      <c r="D3" s="957"/>
      <c r="E3" s="958"/>
      <c r="F3" s="996" t="str">
        <f>IF(基本情報入力シート!M37="","",基本情報入力シート!M37)</f>
        <v>○○ケアサービス</v>
      </c>
      <c r="G3" s="997"/>
      <c r="H3" s="997"/>
      <c r="I3" s="997"/>
      <c r="J3" s="997"/>
      <c r="K3" s="997"/>
      <c r="L3" s="997"/>
      <c r="M3" s="998"/>
      <c r="N3" s="141"/>
      <c r="O3" s="142"/>
      <c r="P3" s="142"/>
      <c r="Q3" s="141"/>
      <c r="R3" s="141"/>
      <c r="S3" s="215"/>
      <c r="T3" s="141"/>
      <c r="U3" s="141"/>
      <c r="V3" s="141"/>
      <c r="W3" s="141"/>
      <c r="X3" s="141"/>
      <c r="Y3" s="141"/>
      <c r="Z3" s="141"/>
      <c r="AA3" s="215"/>
      <c r="AB3" s="141"/>
      <c r="AC3" s="141"/>
    </row>
    <row r="4" spans="1:34" ht="21" customHeight="1" thickBot="1">
      <c r="A4" s="475"/>
      <c r="B4" s="438"/>
      <c r="C4" s="438"/>
      <c r="D4" s="439"/>
      <c r="E4" s="439"/>
      <c r="F4" s="439"/>
      <c r="G4" s="439"/>
      <c r="H4" s="439"/>
      <c r="I4" s="439"/>
      <c r="J4" s="439"/>
      <c r="K4" s="439"/>
      <c r="L4" s="439"/>
      <c r="M4" s="142"/>
      <c r="N4" s="142"/>
      <c r="O4" s="142"/>
      <c r="P4" s="142"/>
      <c r="Q4" s="141"/>
      <c r="R4" s="250" t="s">
        <v>2017</v>
      </c>
      <c r="S4" s="476"/>
      <c r="T4" s="477"/>
      <c r="U4" s="477"/>
      <c r="V4" s="477"/>
      <c r="W4" s="477"/>
      <c r="X4" s="477"/>
      <c r="Y4" s="477"/>
      <c r="Z4" s="477"/>
      <c r="AA4" s="477"/>
      <c r="AB4" s="477"/>
      <c r="AC4" s="477"/>
    </row>
    <row r="5" spans="1:34" ht="25.5" customHeight="1">
      <c r="A5" s="478"/>
      <c r="B5" s="985" t="s">
        <v>2006</v>
      </c>
      <c r="C5" s="985"/>
      <c r="D5" s="959"/>
      <c r="E5" s="959"/>
      <c r="F5" s="959"/>
      <c r="G5" s="959"/>
      <c r="H5" s="959"/>
      <c r="I5" s="959"/>
      <c r="J5" s="959"/>
      <c r="K5" s="959"/>
      <c r="L5" s="959"/>
      <c r="M5" s="960"/>
      <c r="N5" s="440">
        <f>IFERROR(SUM(P14:Q113)+SUM(X14:X113),"")</f>
        <v>44370000</v>
      </c>
      <c r="O5" s="441" t="s">
        <v>4</v>
      </c>
      <c r="P5" s="141"/>
      <c r="Q5" s="141"/>
      <c r="R5" s="961" t="s">
        <v>2084</v>
      </c>
      <c r="S5" s="961" t="s">
        <v>2013</v>
      </c>
      <c r="T5" s="961"/>
      <c r="U5" s="961"/>
      <c r="V5" s="961"/>
      <c r="W5" s="961"/>
      <c r="X5" s="1009"/>
      <c r="Y5" s="445">
        <f>SUM(T14:U113)</f>
        <v>2</v>
      </c>
      <c r="Z5" s="1088" t="str">
        <f>IF(AG6="旧特定加算相当なし","",IF(Y5&gt;=Y6,"○","×"))</f>
        <v>○</v>
      </c>
      <c r="AA5" s="1090" t="s">
        <v>2014</v>
      </c>
      <c r="AB5" s="1091"/>
      <c r="AC5" s="1091"/>
      <c r="AD5" s="1079" t="str">
        <f>IF(OR(AD6="旧処遇加算Ⅰ相当あり",AD7="旧処遇加算Ⅰ相当あり"),"旧処遇加算Ⅰ相当あり","旧処遇加算Ⅰ相当なし")</f>
        <v>旧処遇加算Ⅰ相当あり</v>
      </c>
      <c r="AE5" s="1079"/>
      <c r="AF5" s="442" t="str">
        <f>IF(OR(AF6="旧処遇加算Ⅰ・Ⅱ相当あり",AF7="旧処遇加算Ⅰ・Ⅱ相当あり"),"旧処遇加算Ⅰ・Ⅱ相当あり","旧処遇加算Ⅰ・Ⅱ相当なし")</f>
        <v>旧処遇加算Ⅰ・Ⅱ相当あり</v>
      </c>
      <c r="AG5" s="442" t="str">
        <f>IF(OR(AG6="旧特定加算相当あり",AG7="旧特定加算相当あり"),"旧特定加算相当あり","旧特定加算相当なし")</f>
        <v>旧特定加算相当あり</v>
      </c>
    </row>
    <row r="6" spans="1:34" ht="25.5" customHeight="1" thickBot="1">
      <c r="A6" s="478"/>
      <c r="B6" s="962"/>
      <c r="C6" s="963"/>
      <c r="D6" s="959" t="s">
        <v>2244</v>
      </c>
      <c r="E6" s="959"/>
      <c r="F6" s="959"/>
      <c r="G6" s="959"/>
      <c r="H6" s="959"/>
      <c r="I6" s="959"/>
      <c r="J6" s="959"/>
      <c r="K6" s="959"/>
      <c r="L6" s="959"/>
      <c r="M6" s="960"/>
      <c r="N6" s="443">
        <f>SUM(R$14:R$113,Z$14:Z$113)</f>
        <v>3685500</v>
      </c>
      <c r="O6" s="441" t="s">
        <v>4</v>
      </c>
      <c r="P6" s="141"/>
      <c r="Q6" s="141"/>
      <c r="R6" s="961"/>
      <c r="S6" s="961" t="s">
        <v>2279</v>
      </c>
      <c r="T6" s="961"/>
      <c r="U6" s="961"/>
      <c r="V6" s="961"/>
      <c r="W6" s="961"/>
      <c r="X6" s="1009"/>
      <c r="Y6" s="448">
        <f>SUM(AD:AD)</f>
        <v>2</v>
      </c>
      <c r="Z6" s="1089"/>
      <c r="AA6" s="1090"/>
      <c r="AB6" s="1091"/>
      <c r="AC6" s="1091"/>
      <c r="AD6" s="1079" t="str">
        <f>IF((COUNTIF(O:O,"新加算Ⅰ")+COUNTIF(O:O,"新加算Ⅱ")+COUNTIF(O:O,"新加算Ⅲ")+COUNTIF(O:O,"新加算Ⅴ（１）")+COUNTIF(O:O,"新加算Ⅴ（３）")+COUNTIF(O:O,"新加算Ⅴ（８）"))&gt;=1,"旧処遇加算Ⅰ相当あり","旧処遇加算Ⅰ相当なし")</f>
        <v>旧処遇加算Ⅰ相当あり</v>
      </c>
      <c r="AE6" s="1079"/>
      <c r="AF6" s="4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8"/>
      <c r="B7" s="959" t="s">
        <v>2245</v>
      </c>
      <c r="C7" s="959"/>
      <c r="D7" s="959"/>
      <c r="E7" s="959"/>
      <c r="F7" s="959"/>
      <c r="G7" s="959"/>
      <c r="H7" s="959"/>
      <c r="I7" s="959"/>
      <c r="J7" s="959"/>
      <c r="K7" s="959"/>
      <c r="L7" s="959"/>
      <c r="M7" s="1087"/>
      <c r="N7" s="479">
        <f>SUM(V:V,AC:AC)</f>
        <v>18133143.491358809</v>
      </c>
      <c r="O7" s="441" t="s">
        <v>4</v>
      </c>
      <c r="P7" s="141"/>
      <c r="Q7" s="141"/>
      <c r="R7" s="1082" t="s">
        <v>2257</v>
      </c>
      <c r="S7" s="961" t="s">
        <v>2013</v>
      </c>
      <c r="T7" s="961"/>
      <c r="U7" s="961"/>
      <c r="V7" s="961"/>
      <c r="W7" s="961"/>
      <c r="X7" s="1009"/>
      <c r="Y7" s="480">
        <f>SUM(AB:AB)</f>
        <v>0</v>
      </c>
      <c r="Z7" s="1088" t="str">
        <f>IF(AG7="旧特定加算相当なし","",IF(Y7&gt;=Y8,"○","×"))</f>
        <v>○</v>
      </c>
      <c r="AA7" s="1040" t="s">
        <v>2014</v>
      </c>
      <c r="AB7" s="1041"/>
      <c r="AC7" s="1041"/>
      <c r="AD7" s="1079" t="str">
        <f>IF((COUNTIF(W:W,"新加算Ⅰ")+COUNTIF(W:W,"新加算Ⅱ")+COUNTIF(W:W,"新加算Ⅲ"))&gt;=1,"旧処遇加算Ⅰ相当あり","旧処遇加算Ⅰ相当なし")</f>
        <v>旧処遇加算Ⅰ相当なし</v>
      </c>
      <c r="AE7" s="1079"/>
      <c r="AF7" s="442" t="str">
        <f>IF((COUNTIF(W:W,"新加算Ⅰ")+COUNTIF(W:W,"新加算Ⅱ")+COUNTIF(W:W,"新加算Ⅲ")+COUNTIF(W:W,"新加算Ⅳ"))&gt;=1,"旧処遇加算Ⅰ・Ⅱ相当あり","旧処遇加算Ⅰ・Ⅱ相当なし")</f>
        <v>旧処遇加算Ⅰ・Ⅱ相当あり</v>
      </c>
      <c r="AG7" s="442" t="str">
        <f>IF((COUNTIF(O:O,"新加算Ⅰ")+COUNTIF(O:O,"新加算Ⅱ"))&gt;=1,"旧特定加算相当あり","旧特定加算相当なし")</f>
        <v>旧特定加算相当あり</v>
      </c>
    </row>
    <row r="8" spans="1:34" ht="25.5" customHeight="1" thickBot="1">
      <c r="A8" s="478"/>
      <c r="B8" s="1046" t="s">
        <v>2317</v>
      </c>
      <c r="C8" s="1046"/>
      <c r="D8" s="1046"/>
      <c r="E8" s="1046"/>
      <c r="F8" s="1046"/>
      <c r="G8" s="1046"/>
      <c r="H8" s="1046"/>
      <c r="I8" s="1046"/>
      <c r="J8" s="1046"/>
      <c r="K8" s="1046"/>
      <c r="L8" s="1046"/>
      <c r="M8" s="1046"/>
      <c r="N8" s="1046"/>
      <c r="O8" s="1046"/>
      <c r="P8" s="141"/>
      <c r="Q8" s="141"/>
      <c r="R8" s="1083"/>
      <c r="S8" s="961" t="s">
        <v>2054</v>
      </c>
      <c r="T8" s="961"/>
      <c r="U8" s="961"/>
      <c r="V8" s="961"/>
      <c r="W8" s="961"/>
      <c r="X8" s="1009"/>
      <c r="Y8" s="448">
        <f>SUM(AE$14:AE$1048576)</f>
        <v>0</v>
      </c>
      <c r="Z8" s="1089"/>
      <c r="AA8" s="1040"/>
      <c r="AB8" s="1041"/>
      <c r="AC8" s="1041"/>
      <c r="AD8" s="446"/>
      <c r="AE8" s="446"/>
      <c r="AF8" s="446"/>
      <c r="AG8" s="446"/>
      <c r="AH8" s="481"/>
    </row>
    <row r="9" spans="1:34" ht="42" customHeight="1" thickBot="1">
      <c r="A9" s="474"/>
      <c r="B9" s="1047"/>
      <c r="C9" s="1047"/>
      <c r="D9" s="1047"/>
      <c r="E9" s="1047"/>
      <c r="F9" s="1047"/>
      <c r="G9" s="1047"/>
      <c r="H9" s="1047"/>
      <c r="I9" s="1047"/>
      <c r="J9" s="1047"/>
      <c r="K9" s="1047"/>
      <c r="L9" s="1047"/>
      <c r="M9" s="1047"/>
      <c r="N9" s="1047"/>
      <c r="O9" s="1047"/>
      <c r="P9" s="451"/>
      <c r="Q9" s="451"/>
      <c r="R9" s="451"/>
      <c r="S9" s="482"/>
      <c r="T9" s="451"/>
      <c r="U9" s="451"/>
      <c r="V9" s="451"/>
      <c r="W9" s="483"/>
      <c r="X9" s="483"/>
      <c r="Y9" s="483"/>
      <c r="Z9" s="483"/>
      <c r="AA9" s="482"/>
      <c r="AB9" s="483"/>
      <c r="AC9" s="483"/>
    </row>
    <row r="10" spans="1:34" ht="24" customHeight="1" thickBot="1">
      <c r="A10" s="1092"/>
      <c r="B10" s="1095" t="s">
        <v>2070</v>
      </c>
      <c r="C10" s="1096"/>
      <c r="D10" s="1096"/>
      <c r="E10" s="1096"/>
      <c r="F10" s="1096"/>
      <c r="G10" s="1096"/>
      <c r="H10" s="1096"/>
      <c r="I10" s="1097"/>
      <c r="J10" s="1102" t="s">
        <v>48</v>
      </c>
      <c r="K10" s="1104" t="s">
        <v>95</v>
      </c>
      <c r="L10" s="1105"/>
      <c r="M10" s="1110" t="s">
        <v>49</v>
      </c>
      <c r="N10" s="1113" t="s">
        <v>6</v>
      </c>
      <c r="O10" s="1084" t="s">
        <v>126</v>
      </c>
      <c r="P10" s="1085"/>
      <c r="Q10" s="1085"/>
      <c r="R10" s="1085"/>
      <c r="S10" s="1085"/>
      <c r="T10" s="1085"/>
      <c r="U10" s="1085"/>
      <c r="V10" s="1085"/>
      <c r="W10" s="1085"/>
      <c r="X10" s="1085"/>
      <c r="Y10" s="1085"/>
      <c r="Z10" s="1085"/>
      <c r="AA10" s="1085"/>
      <c r="AB10" s="1085"/>
      <c r="AC10" s="1086"/>
      <c r="AD10" s="999" t="s">
        <v>2239</v>
      </c>
      <c r="AE10" s="949"/>
      <c r="AF10" s="949" t="s">
        <v>2240</v>
      </c>
      <c r="AG10" s="949"/>
    </row>
    <row r="11" spans="1:34" ht="21.75" customHeight="1">
      <c r="A11" s="1093"/>
      <c r="B11" s="1098"/>
      <c r="C11" s="1099"/>
      <c r="D11" s="1099"/>
      <c r="E11" s="1099"/>
      <c r="F11" s="1099"/>
      <c r="G11" s="1099"/>
      <c r="H11" s="1099"/>
      <c r="I11" s="1100"/>
      <c r="J11" s="1103"/>
      <c r="K11" s="1106"/>
      <c r="L11" s="1107"/>
      <c r="M11" s="1111"/>
      <c r="N11" s="1114"/>
      <c r="O11" s="1057" t="s">
        <v>2012</v>
      </c>
      <c r="P11" s="1058"/>
      <c r="Q11" s="1058"/>
      <c r="R11" s="1058"/>
      <c r="S11" s="1058"/>
      <c r="T11" s="1058"/>
      <c r="U11" s="1059"/>
      <c r="V11" s="1052" t="s">
        <v>2259</v>
      </c>
      <c r="W11" s="1060" t="s">
        <v>2256</v>
      </c>
      <c r="X11" s="1061"/>
      <c r="Y11" s="1061"/>
      <c r="Z11" s="1061"/>
      <c r="AA11" s="1061"/>
      <c r="AB11" s="1062"/>
      <c r="AC11" s="1052" t="s">
        <v>2313</v>
      </c>
      <c r="AD11" s="999"/>
      <c r="AE11" s="949"/>
      <c r="AF11" s="949"/>
      <c r="AG11" s="949"/>
    </row>
    <row r="12" spans="1:34" ht="36.75" customHeight="1">
      <c r="A12" s="1093"/>
      <c r="B12" s="1098"/>
      <c r="C12" s="1099"/>
      <c r="D12" s="1099"/>
      <c r="E12" s="1099"/>
      <c r="F12" s="1099"/>
      <c r="G12" s="1099"/>
      <c r="H12" s="1099"/>
      <c r="I12" s="1100"/>
      <c r="J12" s="1103"/>
      <c r="K12" s="1108"/>
      <c r="L12" s="1109"/>
      <c r="M12" s="1111"/>
      <c r="N12" s="1114"/>
      <c r="O12" s="1048" t="s">
        <v>2078</v>
      </c>
      <c r="P12" s="1063" t="s">
        <v>195</v>
      </c>
      <c r="Q12" s="1064"/>
      <c r="R12" s="1055" t="s">
        <v>2082</v>
      </c>
      <c r="S12" s="1055" t="s">
        <v>2081</v>
      </c>
      <c r="T12" s="1067" t="s">
        <v>2241</v>
      </c>
      <c r="U12" s="1068"/>
      <c r="V12" s="1053"/>
      <c r="W12" s="1048" t="s">
        <v>2260</v>
      </c>
      <c r="X12" s="1050" t="s">
        <v>195</v>
      </c>
      <c r="Y12" s="1042" t="s">
        <v>2082</v>
      </c>
      <c r="Z12" s="1043"/>
      <c r="AA12" s="1055" t="s">
        <v>2081</v>
      </c>
      <c r="AB12" s="484" t="s">
        <v>2241</v>
      </c>
      <c r="AC12" s="1053"/>
      <c r="AD12" s="999"/>
      <c r="AE12" s="949"/>
      <c r="AF12" s="949"/>
      <c r="AG12" s="949"/>
    </row>
    <row r="13" spans="1:34" ht="72" customHeight="1" thickBot="1">
      <c r="A13" s="1094"/>
      <c r="B13" s="1065"/>
      <c r="C13" s="1101"/>
      <c r="D13" s="1101"/>
      <c r="E13" s="1101"/>
      <c r="F13" s="1101"/>
      <c r="G13" s="1101"/>
      <c r="H13" s="1101"/>
      <c r="I13" s="1066"/>
      <c r="J13" s="1051"/>
      <c r="K13" s="485" t="s">
        <v>51</v>
      </c>
      <c r="L13" s="485" t="s">
        <v>52</v>
      </c>
      <c r="M13" s="1112"/>
      <c r="N13" s="1115"/>
      <c r="O13" s="1049"/>
      <c r="P13" s="1065"/>
      <c r="Q13" s="1066"/>
      <c r="R13" s="1056"/>
      <c r="S13" s="1056"/>
      <c r="T13" s="1077" t="s">
        <v>2314</v>
      </c>
      <c r="U13" s="1078"/>
      <c r="V13" s="1054"/>
      <c r="W13" s="1049"/>
      <c r="X13" s="1051"/>
      <c r="Y13" s="1044"/>
      <c r="Z13" s="1045"/>
      <c r="AA13" s="1056"/>
      <c r="AB13" s="486" t="s">
        <v>2315</v>
      </c>
      <c r="AC13" s="1054"/>
      <c r="AD13" s="455" t="s">
        <v>2085</v>
      </c>
      <c r="AE13" s="487" t="s">
        <v>2087</v>
      </c>
      <c r="AF13" s="487" t="s">
        <v>2085</v>
      </c>
      <c r="AG13" s="487" t="s">
        <v>2087</v>
      </c>
    </row>
    <row r="14" spans="1:34" s="465" customFormat="1" ht="24.95" customHeight="1">
      <c r="A14" s="488" t="s">
        <v>2258</v>
      </c>
      <c r="B14" s="1010">
        <f>IF(基本情報入力シート!C53="","",基本情報入力シート!C53)</f>
        <v>1334567890</v>
      </c>
      <c r="C14" s="1011"/>
      <c r="D14" s="1011"/>
      <c r="E14" s="1011"/>
      <c r="F14" s="1011"/>
      <c r="G14" s="1011"/>
      <c r="H14" s="1011"/>
      <c r="I14" s="1012"/>
      <c r="J14" s="457" t="str">
        <f>IF(基本情報入力シート!M53="","",基本情報入力シート!M53)</f>
        <v>東京都</v>
      </c>
      <c r="K14" s="458" t="str">
        <f>IF(基本情報入力シート!R53="","",基本情報入力シート!R53)</f>
        <v>東京都</v>
      </c>
      <c r="L14" s="458" t="str">
        <f>IF(基本情報入力シート!W53="","",基本情報入力シート!W53)</f>
        <v>千代田区</v>
      </c>
      <c r="M14" s="459" t="str">
        <f>IF(基本情報入力シート!X53="","",基本情報入力シート!X53)</f>
        <v>○○ケアセンター</v>
      </c>
      <c r="N14" s="460" t="str">
        <f>IF(基本情報入力シート!Y53="","",基本情報入力シート!Y53)</f>
        <v>訪問介護</v>
      </c>
      <c r="O14" s="136" t="s">
        <v>146</v>
      </c>
      <c r="P14" s="1073">
        <v>5100000</v>
      </c>
      <c r="Q14" s="1074"/>
      <c r="R14" s="489" t="str">
        <f>IFERROR(IF('別紙様式3-2（４・５月）'!Z16="ベア加算","",P14*VLOOKUP(N14,【参考】数式用!$AD$2:$AH$27,MATCH(O14,【参考】数式用!$K$4:$N$4,0)+1,0)),"")</f>
        <v/>
      </c>
      <c r="S14" s="129"/>
      <c r="T14" s="1073">
        <v>1</v>
      </c>
      <c r="U14" s="1074"/>
      <c r="V14" s="490">
        <f>IFERROR(P14*VLOOKUP(AF14,【参考】数式用4!$DC$3:$DZ$106,MATCH(N14,【参考】数式用4!$DC$2:$DZ$2,0)),"")</f>
        <v>2144081.6326530608</v>
      </c>
      <c r="W14" s="137" t="s">
        <v>2062</v>
      </c>
      <c r="X14" s="138"/>
      <c r="Y14" s="1075" t="str">
        <f>IFERROR(IF('別紙様式3-2（４・５月）'!Z16="ベア加算","",W14*VLOOKUP(N14,【参考】数式用!$AD$2:$AH$27,MATCH(O14,【参考】数式用!$K$4:$N$4,0)+1,0)),"")</f>
        <v/>
      </c>
      <c r="Z14" s="1076"/>
      <c r="AA14" s="129"/>
      <c r="AB14" s="138"/>
      <c r="AC14" s="491" t="str">
        <f>IFERROR(X14*VLOOKUP(AG14,【参考】数式用4!$DC$3:$DZ$106,MATCH(N14,【参考】数式用4!$DC$2:$DZ$2,0)),"")</f>
        <v/>
      </c>
      <c r="AD14" s="46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64"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92" t="str">
        <f>IF(O14="","",'別紙様式3-2（４・５月）'!O16&amp;'別紙様式3-2（４・５月）'!P16&amp;'別紙様式3-2（４・５月）'!Q16&amp;"から"&amp;O14)</f>
        <v>処遇加算Ⅱ特定加算Ⅱベア加算なしから新加算Ⅰ</v>
      </c>
      <c r="AG14" s="492" t="str">
        <f>IF(OR(W14="",W14="―"),"",'別紙様式3-2（４・５月）'!O16&amp;'別紙様式3-2（４・５月）'!P16&amp;'別紙様式3-2（４・５月）'!Q16&amp;"から"&amp;W14)</f>
        <v/>
      </c>
    </row>
    <row r="15" spans="1:34" ht="24.95" customHeight="1">
      <c r="A15" s="493">
        <v>2</v>
      </c>
      <c r="B15" s="951">
        <f>IF(基本情報入力シート!C54="","",基本情報入力シート!C54)</f>
        <v>1334567890</v>
      </c>
      <c r="C15" s="952"/>
      <c r="D15" s="952"/>
      <c r="E15" s="952"/>
      <c r="F15" s="952"/>
      <c r="G15" s="952"/>
      <c r="H15" s="952"/>
      <c r="I15" s="953"/>
      <c r="J15" s="467" t="str">
        <f>IF(基本情報入力シート!M54="","",基本情報入力シート!M54)</f>
        <v>千代田区・中央区・港区</v>
      </c>
      <c r="K15" s="468" t="str">
        <f>IF(基本情報入力シート!R54="","",基本情報入力シート!R54)</f>
        <v>東京都</v>
      </c>
      <c r="L15" s="468" t="str">
        <f>IF(基本情報入力シート!W54="","",基本情報入力シート!W54)</f>
        <v>千代田区</v>
      </c>
      <c r="M15" s="469" t="str">
        <f>IF(基本情報入力シート!X54="","",基本情報入力シート!X54)</f>
        <v>○○ケアセンター</v>
      </c>
      <c r="N15" s="470" t="str">
        <f>IF(基本情報入力シート!Y54="","",基本情報入力シート!Y54)</f>
        <v>訪問型サービス（総合事業）</v>
      </c>
      <c r="O15" s="103" t="s">
        <v>146</v>
      </c>
      <c r="P15" s="1069">
        <v>2320000</v>
      </c>
      <c r="Q15" s="1070"/>
      <c r="R15" s="494" t="str">
        <f>IFERROR(IF('別紙様式3-2（４・５月）'!Z17="ベア加算","",P15*VLOOKUP(N15,【参考】数式用!$AD$2:$AH$27,MATCH(O15,【参考】数式用!$K$4:$N$4,0)+1,0)),"")</f>
        <v/>
      </c>
      <c r="S15" s="127"/>
      <c r="T15" s="1071"/>
      <c r="U15" s="1072"/>
      <c r="V15" s="495">
        <f>IFERROR(P15*VLOOKUP(AF15,【参考】数式用4!$DC$3:$DZ$106,MATCH(N15,【参考】数式用4!$DC$2:$DZ$2,0)),"")</f>
        <v>975346.93877551006</v>
      </c>
      <c r="W15" s="104" t="s">
        <v>2062</v>
      </c>
      <c r="X15" s="126"/>
      <c r="Y15" s="1039" t="str">
        <f>IFERROR(IF('別紙様式3-2（４・５月）'!Z17="ベア加算","",W15*VLOOKUP(N15,【参考】数式用!$AD$2:$AH$27,MATCH(O15,【参考】数式用!$K$4:$N$4,0)+1,0)),"")</f>
        <v/>
      </c>
      <c r="Z15" s="1039"/>
      <c r="AA15" s="127"/>
      <c r="AB15" s="128"/>
      <c r="AC15" s="496" t="str">
        <f>IFERROR(X15*VLOOKUP(AG15,【参考】数式用4!$DC$3:$DZ$106,MATCH(N15,【参考】数式用4!$DC$2:$DZ$2,0)),"")</f>
        <v/>
      </c>
      <c r="AD15" s="463" t="str">
        <f t="shared" si="0"/>
        <v/>
      </c>
      <c r="AE15" s="464" t="str">
        <f t="shared" si="1"/>
        <v/>
      </c>
      <c r="AF15" s="492" t="str">
        <f>IF(O15="","",'別紙様式3-2（４・５月）'!O17&amp;'別紙様式3-2（４・５月）'!P17&amp;'別紙様式3-2（４・５月）'!Q17&amp;"から"&amp;O15)</f>
        <v>処遇加算Ⅱ特定加算Ⅱベア加算なしから新加算Ⅰ</v>
      </c>
      <c r="AG15" s="492" t="str">
        <f>IF(OR(W15="",W15="―"),"",'別紙様式3-2（４・５月）'!O17&amp;'別紙様式3-2（４・５月）'!P17&amp;'別紙様式3-2（４・５月）'!Q17&amp;"から"&amp;W15)</f>
        <v/>
      </c>
    </row>
    <row r="16" spans="1:34" ht="24.95" customHeight="1">
      <c r="A16" s="493">
        <v>3</v>
      </c>
      <c r="B16" s="951">
        <f>IF(基本情報入力シート!C55="","",基本情報入力シート!C55)</f>
        <v>1334567891</v>
      </c>
      <c r="C16" s="952"/>
      <c r="D16" s="952"/>
      <c r="E16" s="952"/>
      <c r="F16" s="952"/>
      <c r="G16" s="952"/>
      <c r="H16" s="952"/>
      <c r="I16" s="953"/>
      <c r="J16" s="467" t="str">
        <f>IF(基本情報入力シート!M55="","",基本情報入力シート!M55)</f>
        <v>東京都</v>
      </c>
      <c r="K16" s="468" t="str">
        <f>IF(基本情報入力シート!R55="","",基本情報入力シート!R55)</f>
        <v>東京都</v>
      </c>
      <c r="L16" s="468" t="str">
        <f>IF(基本情報入力シート!W55="","",基本情報入力シート!W55)</f>
        <v>千代田区</v>
      </c>
      <c r="M16" s="469" t="str">
        <f>IF(基本情報入力シート!X55="","",基本情報入力シート!X55)</f>
        <v>デイサービス△△</v>
      </c>
      <c r="N16" s="470" t="str">
        <f>IF(基本情報入力シート!Y55="","",基本情報入力シート!Y55)</f>
        <v>通所介護</v>
      </c>
      <c r="O16" s="103" t="s">
        <v>149</v>
      </c>
      <c r="P16" s="1069">
        <v>2200000</v>
      </c>
      <c r="Q16" s="1070"/>
      <c r="R16" s="494" t="str">
        <f>IFERROR(IF('別紙様式3-2（４・５月）'!Z18="ベア加算","",P16*VLOOKUP(N16,【参考】数式用!$AD$2:$AH$27,MATCH(O16,【参考】数式用!$K$4:$N$4,0)+1,0)),"")</f>
        <v/>
      </c>
      <c r="S16" s="127"/>
      <c r="T16" s="1071"/>
      <c r="U16" s="1072"/>
      <c r="V16" s="495">
        <f>IFERROR(P16*VLOOKUP(AF16,【参考】数式用4!$DC$3:$DZ$106,MATCH(N16,【参考】数式用4!$DC$2:$DZ$2,0)),"")</f>
        <v>343749.99999999988</v>
      </c>
      <c r="W16" s="104" t="s">
        <v>2062</v>
      </c>
      <c r="X16" s="126"/>
      <c r="Y16" s="1039" t="str">
        <f>IFERROR(IF('別紙様式3-2（４・５月）'!Z18="ベア加算","",W16*VLOOKUP(N16,【参考】数式用!$AD$2:$AH$27,MATCH(O16,【参考】数式用!$K$4:$N$4,0)+1,0)),"")</f>
        <v/>
      </c>
      <c r="Z16" s="1039"/>
      <c r="AA16" s="127"/>
      <c r="AB16" s="128"/>
      <c r="AC16" s="496" t="str">
        <f>IFERROR(X16*VLOOKUP(AG16,【参考】数式用4!$DC$3:$DZ$106,MATCH(N16,【参考】数式用4!$DC$2:$DZ$2,0)),"")</f>
        <v/>
      </c>
      <c r="AD16" s="463" t="str">
        <f t="shared" si="0"/>
        <v/>
      </c>
      <c r="AE16" s="464" t="str">
        <f t="shared" si="1"/>
        <v/>
      </c>
      <c r="AF16" s="492" t="str">
        <f>IF(O16="","",'別紙様式3-2（４・５月）'!O18&amp;'別紙様式3-2（４・５月）'!P18&amp;'別紙様式3-2（４・５月）'!Q18&amp;"から"&amp;O16)</f>
        <v>処遇加算Ⅱ特定加算なしベア加算から新加算Ⅳ</v>
      </c>
      <c r="AG16" s="492" t="str">
        <f>IF(OR(W16="",W16="―"),"",'別紙様式3-2（４・５月）'!O18&amp;'別紙様式3-2（４・５月）'!P18&amp;'別紙様式3-2（４・５月）'!Q18&amp;"から"&amp;W16)</f>
        <v/>
      </c>
    </row>
    <row r="17" spans="1:41" ht="24.95" customHeight="1">
      <c r="A17" s="493">
        <v>4</v>
      </c>
      <c r="B17" s="951">
        <f>IF(基本情報入力シート!C56="","",基本情報入力シート!C56)</f>
        <v>1334567892</v>
      </c>
      <c r="C17" s="952"/>
      <c r="D17" s="952"/>
      <c r="E17" s="952"/>
      <c r="F17" s="952"/>
      <c r="G17" s="952"/>
      <c r="H17" s="952"/>
      <c r="I17" s="953"/>
      <c r="J17" s="467" t="str">
        <f>IF(基本情報入力シート!M56="","",基本情報入力シート!M56)</f>
        <v>中央区</v>
      </c>
      <c r="K17" s="468" t="str">
        <f>IF(基本情報入力シート!R56="","",基本情報入力シート!R56)</f>
        <v>東京都</v>
      </c>
      <c r="L17" s="468" t="str">
        <f>IF(基本情報入力シート!W56="","",基本情報入力シート!W56)</f>
        <v>中央区</v>
      </c>
      <c r="M17" s="469" t="str">
        <f>IF(基本情報入力シート!X56="","",基本情報入力シート!X56)</f>
        <v>○○の家</v>
      </c>
      <c r="N17" s="470" t="str">
        <f>IF(基本情報入力シート!Y56="","",基本情報入力シート!Y56)</f>
        <v>（介護予防）小規模多機能型居宅介護</v>
      </c>
      <c r="O17" s="103" t="s">
        <v>163</v>
      </c>
      <c r="P17" s="1069">
        <v>850000</v>
      </c>
      <c r="Q17" s="1070"/>
      <c r="R17" s="494" t="str">
        <f>IFERROR(IF('別紙様式3-2（４・５月）'!Z19="ベア加算","",P17*VLOOKUP(N17,【参考】数式用!$AD$2:$AH$27,MATCH(O17,【参考】数式用!$K$4:$N$4,0)+1,0)),"")</f>
        <v/>
      </c>
      <c r="S17" s="127"/>
      <c r="T17" s="1071"/>
      <c r="U17" s="1072"/>
      <c r="V17" s="495">
        <f>IFERROR(P17*VLOOKUP(AF17,【参考】数式用4!$DC$3:$DZ$106,MATCH(N17,【参考】数式用4!$DC$2:$DZ$2,0)),"")</f>
        <v>227678.57142857142</v>
      </c>
      <c r="W17" s="104" t="s">
        <v>2059</v>
      </c>
      <c r="X17" s="126">
        <v>2400000</v>
      </c>
      <c r="Y17" s="1039" t="str">
        <f>IFERROR(IF('別紙様式3-2（４・５月）'!Z19="ベア加算","",W17*VLOOKUP(N17,【参考】数式用!$AD$2:$AH$27,MATCH(O17,【参考】数式用!$K$4:$N$4,0)+1,0)),"")</f>
        <v/>
      </c>
      <c r="Z17" s="1039"/>
      <c r="AA17" s="127"/>
      <c r="AB17" s="128"/>
      <c r="AC17" s="496">
        <f>IFERROR(X17*VLOOKUP(AG17,【参考】数式用4!$DC$3:$DZ$106,MATCH(N17,【参考】数式用4!$DC$2:$DZ$2,0)),"")</f>
        <v>1471698.1132075475</v>
      </c>
      <c r="AD17" s="463" t="str">
        <f t="shared" si="0"/>
        <v/>
      </c>
      <c r="AE17" s="464" t="str">
        <f t="shared" si="1"/>
        <v/>
      </c>
      <c r="AF17" s="492" t="str">
        <f>IF(O17="","",'別紙様式3-2（４・５月）'!O19&amp;'別紙様式3-2（４・５月）'!P19&amp;'別紙様式3-2（４・５月）'!Q19&amp;"から"&amp;O17)</f>
        <v>処遇加算Ⅲ特定加算なしベア加算なしから新加算Ⅴ（14）</v>
      </c>
      <c r="AG17" s="492" t="str">
        <f>IF(OR(W17="",W17="―"),"",'別紙様式3-2（４・５月）'!O19&amp;'別紙様式3-2（４・５月）'!P19&amp;'別紙様式3-2（４・５月）'!Q19&amp;"から"&amp;W17)</f>
        <v>処遇加算Ⅲ特定加算なしベア加算なしから新加算Ⅳ</v>
      </c>
    </row>
    <row r="18" spans="1:41" ht="24.95" customHeight="1">
      <c r="A18" s="493">
        <v>5</v>
      </c>
      <c r="B18" s="951">
        <f>IF(基本情報入力シート!C57="","",基本情報入力シート!C57)</f>
        <v>1334567893</v>
      </c>
      <c r="C18" s="952"/>
      <c r="D18" s="952"/>
      <c r="E18" s="952"/>
      <c r="F18" s="952"/>
      <c r="G18" s="952"/>
      <c r="H18" s="952"/>
      <c r="I18" s="953"/>
      <c r="J18" s="467" t="str">
        <f>IF(基本情報入力シート!M57="","",基本情報入力シート!M57)</f>
        <v>千葉県</v>
      </c>
      <c r="K18" s="468" t="str">
        <f>IF(基本情報入力シート!R57="","",基本情報入力シート!R57)</f>
        <v>千葉県</v>
      </c>
      <c r="L18" s="468" t="str">
        <f>IF(基本情報入力シート!W57="","",基本情報入力シート!W57)</f>
        <v>千葉市</v>
      </c>
      <c r="M18" s="469" t="str">
        <f>IF(基本情報入力シート!X57="","",基本情報入力シート!X57)</f>
        <v>介護老人福祉施設○○園</v>
      </c>
      <c r="N18" s="470" t="str">
        <f>IF(基本情報入力シート!Y57="","",基本情報入力シート!Y57)</f>
        <v>介護老人福祉施設</v>
      </c>
      <c r="O18" s="103"/>
      <c r="P18" s="1069"/>
      <c r="Q18" s="1070"/>
      <c r="R18" s="494" t="str">
        <f>IFERROR(IF('別紙様式3-2（４・５月）'!Z20="ベア加算","",P18*VLOOKUP(N18,【参考】数式用!$AD$2:$AH$27,MATCH(O18,【参考】数式用!$K$4:$N$4,0)+1,0)),"")</f>
        <v/>
      </c>
      <c r="S18" s="127"/>
      <c r="T18" s="1071"/>
      <c r="U18" s="1072"/>
      <c r="V18" s="495" t="str">
        <f>IFERROR(P18*VLOOKUP(AF18,【参考】数式用4!$DC$3:$DZ$106,MATCH(N18,【参考】数式用4!$DC$2:$DZ$2,0)),"")</f>
        <v/>
      </c>
      <c r="W18" s="104" t="s">
        <v>2062</v>
      </c>
      <c r="X18" s="126"/>
      <c r="Y18" s="1039" t="str">
        <f>IFERROR(IF('別紙様式3-2（４・５月）'!Z20="ベア加算","",W18*VLOOKUP(N18,【参考】数式用!$AD$2:$AH$27,MATCH(O18,【参考】数式用!$K$4:$N$4,0)+1,0)),"")</f>
        <v/>
      </c>
      <c r="Z18" s="1039"/>
      <c r="AA18" s="127"/>
      <c r="AB18" s="128"/>
      <c r="AC18" s="496" t="str">
        <f>IFERROR(X18*VLOOKUP(AG18,【参考】数式用4!$DC$3:$DZ$106,MATCH(N18,【参考】数式用4!$DC$2:$DZ$2,0)),"")</f>
        <v/>
      </c>
      <c r="AD18" s="463" t="str">
        <f t="shared" si="0"/>
        <v/>
      </c>
      <c r="AE18" s="464" t="str">
        <f t="shared" si="1"/>
        <v/>
      </c>
      <c r="AF18" s="492" t="str">
        <f>IF(O18="","",'別紙様式3-2（４・５月）'!O20&amp;'別紙様式3-2（４・５月）'!P20&amp;'別紙様式3-2（４・５月）'!Q20&amp;"から"&amp;O18)</f>
        <v/>
      </c>
      <c r="AG18" s="492" t="str">
        <f>IF(OR(W18="",W18="―"),"",'別紙様式3-2（４・５月）'!O20&amp;'別紙様式3-2（４・５月）'!P20&amp;'別紙様式3-2（４・５月）'!Q20&amp;"から"&amp;W18)</f>
        <v/>
      </c>
    </row>
    <row r="19" spans="1:41" ht="24.95" customHeight="1">
      <c r="A19" s="493">
        <v>6</v>
      </c>
      <c r="B19" s="951">
        <f>IF(基本情報入力シート!C58="","",基本情報入力シート!C58)</f>
        <v>1334567893</v>
      </c>
      <c r="C19" s="952"/>
      <c r="D19" s="952"/>
      <c r="E19" s="952"/>
      <c r="F19" s="952"/>
      <c r="G19" s="952"/>
      <c r="H19" s="952"/>
      <c r="I19" s="953"/>
      <c r="J19" s="467" t="str">
        <f>IF(基本情報入力シート!M58="","",基本情報入力シート!M58)</f>
        <v>千葉県</v>
      </c>
      <c r="K19" s="468" t="str">
        <f>IF(基本情報入力シート!R58="","",基本情報入力シート!R58)</f>
        <v>千葉県</v>
      </c>
      <c r="L19" s="468" t="str">
        <f>IF(基本情報入力シート!W58="","",基本情報入力シート!W58)</f>
        <v>千葉市</v>
      </c>
      <c r="M19" s="469" t="str">
        <f>IF(基本情報入力シート!X58="","",基本情報入力シート!X58)</f>
        <v>介護老人福祉施設○○園</v>
      </c>
      <c r="N19" s="470" t="str">
        <f>IF(基本情報入力シート!Y58="","",基本情報入力シート!Y58)</f>
        <v>介護老人福祉施設</v>
      </c>
      <c r="O19" s="103" t="s">
        <v>147</v>
      </c>
      <c r="P19" s="1069">
        <v>28000000</v>
      </c>
      <c r="Q19" s="1070"/>
      <c r="R19" s="494">
        <f>IFERROR(IF('別紙様式3-2（４・５月）'!Z21="ベア加算","",P19*VLOOKUP(N19,【参考】数式用!$AD$2:$AH$27,MATCH(O19,【参考】数式用!$K$4:$N$4,0)+1,0)),"")</f>
        <v>3276000</v>
      </c>
      <c r="S19" s="127" t="s">
        <v>2230</v>
      </c>
      <c r="T19" s="1071">
        <v>1</v>
      </c>
      <c r="U19" s="1072"/>
      <c r="V19" s="495">
        <f>IFERROR(P19*VLOOKUP(AF19,【参考】数式用4!$DC$3:$DZ$106,MATCH(N19,【参考】数式用4!$DC$2:$DZ$2,0)),"")</f>
        <v>10911764.705882356</v>
      </c>
      <c r="W19" s="104" t="s">
        <v>2062</v>
      </c>
      <c r="X19" s="126"/>
      <c r="Y19" s="1039" t="str">
        <f>IFERROR(IF('別紙様式3-2（４・５月）'!Z21="ベア加算","",W19*VLOOKUP(N19,【参考】数式用!$AD$2:$AH$27,MATCH(O19,【参考】数式用!$K$4:$N$4,0)+1,0)),"")</f>
        <v/>
      </c>
      <c r="Z19" s="1039"/>
      <c r="AA19" s="127"/>
      <c r="AB19" s="128"/>
      <c r="AC19" s="496" t="str">
        <f>IFERROR(X19*VLOOKUP(AG19,【参考】数式用4!$DC$3:$DZ$106,MATCH(N19,【参考】数式用4!$DC$2:$DZ$2,0)),"")</f>
        <v/>
      </c>
      <c r="AD19" s="463">
        <f t="shared" si="0"/>
        <v>1</v>
      </c>
      <c r="AE19" s="464" t="str">
        <f t="shared" si="1"/>
        <v/>
      </c>
      <c r="AF19" s="492" t="str">
        <f>IF(O19="","",'別紙様式3-2（４・５月）'!O21&amp;'別紙様式3-2（４・５月）'!P21&amp;'別紙様式3-2（４・５月）'!Q21&amp;"から"&amp;O19)</f>
        <v>処遇加算Ⅱ特定加算Ⅱベア加算なしから新加算Ⅱ</v>
      </c>
      <c r="AG19" s="492" t="str">
        <f>IF(OR(W19="",W19="―"),"",'別紙様式3-2（４・５月）'!O21&amp;'別紙様式3-2（４・５月）'!P21&amp;'別紙様式3-2（４・５月）'!Q21&amp;"から"&amp;W19)</f>
        <v/>
      </c>
    </row>
    <row r="20" spans="1:41" ht="24.95" customHeight="1">
      <c r="A20" s="493">
        <v>7</v>
      </c>
      <c r="B20" s="951">
        <f>IF(基本情報入力シート!C59="","",基本情報入力シート!C59)</f>
        <v>1334567894</v>
      </c>
      <c r="C20" s="952"/>
      <c r="D20" s="952"/>
      <c r="E20" s="952"/>
      <c r="F20" s="952"/>
      <c r="G20" s="952"/>
      <c r="H20" s="952"/>
      <c r="I20" s="953"/>
      <c r="J20" s="467" t="str">
        <f>IF(基本情報入力シート!M59="","",基本情報入力シート!M59)</f>
        <v>千葉県</v>
      </c>
      <c r="K20" s="468" t="str">
        <f>IF(基本情報入力シート!R59="","",基本情報入力シート!R59)</f>
        <v>千葉県</v>
      </c>
      <c r="L20" s="468" t="str">
        <f>IF(基本情報入力シート!W59="","",基本情報入力シート!W59)</f>
        <v>千葉市</v>
      </c>
      <c r="M20" s="469" t="str">
        <f>IF(基本情報入力シート!X59="","",基本情報入力シート!X59)</f>
        <v>介護老人福祉施設○○園</v>
      </c>
      <c r="N20" s="470" t="str">
        <f>IF(基本情報入力シート!Y59="","",基本情報入力シート!Y59)</f>
        <v>（介護予防）短期入所生活介護</v>
      </c>
      <c r="O20" s="103" t="s">
        <v>147</v>
      </c>
      <c r="P20" s="1069">
        <v>3500000</v>
      </c>
      <c r="Q20" s="1070"/>
      <c r="R20" s="494">
        <f>IFERROR(IF('別紙様式3-2（４・５月）'!Z22="ベア加算","",P20*VLOOKUP(N20,【参考】数式用!$AD$2:$AH$27,MATCH(O20,【参考】数式用!$K$4:$N$4,0)+1,0)),"")</f>
        <v>409500</v>
      </c>
      <c r="S20" s="127" t="s">
        <v>2230</v>
      </c>
      <c r="T20" s="1071"/>
      <c r="U20" s="1072"/>
      <c r="V20" s="495">
        <f>IFERROR(P20*VLOOKUP(AF20,【参考】数式用4!$DC$3:$DZ$106,MATCH(N20,【参考】数式用4!$DC$2:$DZ$2,0)),"")</f>
        <v>2058823.5294117648</v>
      </c>
      <c r="W20" s="104" t="s">
        <v>2062</v>
      </c>
      <c r="X20" s="126"/>
      <c r="Y20" s="1039" t="str">
        <f>IFERROR(IF('別紙様式3-2（４・５月）'!Z22="ベア加算","",W20*VLOOKUP(N20,【参考】数式用!$AD$2:$AH$27,MATCH(O20,【参考】数式用!$K$4:$N$4,0)+1,0)),"")</f>
        <v/>
      </c>
      <c r="Z20" s="1039"/>
      <c r="AA20" s="127"/>
      <c r="AB20" s="128"/>
      <c r="AC20" s="496" t="str">
        <f>IFERROR(X20*VLOOKUP(AG20,【参考】数式用4!$DC$3:$DZ$106,MATCH(N20,【参考】数式用4!$DC$2:$DZ$2,0)),"")</f>
        <v/>
      </c>
      <c r="AD20" s="463" t="str">
        <f t="shared" si="0"/>
        <v/>
      </c>
      <c r="AE20" s="464" t="str">
        <f t="shared" si="1"/>
        <v/>
      </c>
      <c r="AF20" s="492" t="str">
        <f>IF(O20="","",'別紙様式3-2（４・５月）'!O22&amp;'別紙様式3-2（４・５月）'!P22&amp;'別紙様式3-2（４・５月）'!Q22&amp;"から"&amp;O20)</f>
        <v>処遇加算Ⅲ特定加算Ⅱベア加算なしから新加算Ⅱ</v>
      </c>
      <c r="AG20" s="492" t="str">
        <f>IF(OR(W20="",W20="―"),"",'別紙様式3-2（４・５月）'!O22&amp;'別紙様式3-2（４・５月）'!P22&amp;'別紙様式3-2（４・５月）'!Q22&amp;"から"&amp;W20)</f>
        <v/>
      </c>
    </row>
    <row r="21" spans="1:41" ht="24.95" customHeight="1">
      <c r="A21" s="493">
        <v>8</v>
      </c>
      <c r="B21" s="951" t="str">
        <f>IF(基本情報入力シート!C60="","",基本情報入力シート!C60)</f>
        <v/>
      </c>
      <c r="C21" s="952"/>
      <c r="D21" s="952"/>
      <c r="E21" s="952"/>
      <c r="F21" s="952"/>
      <c r="G21" s="952"/>
      <c r="H21" s="952"/>
      <c r="I21" s="953"/>
      <c r="J21" s="467" t="str">
        <f>IF(基本情報入力シート!M60="","",基本情報入力シート!M60)</f>
        <v/>
      </c>
      <c r="K21" s="468" t="str">
        <f>IF(基本情報入力シート!R60="","",基本情報入力シート!R60)</f>
        <v/>
      </c>
      <c r="L21" s="468" t="str">
        <f>IF(基本情報入力シート!W60="","",基本情報入力シート!W60)</f>
        <v/>
      </c>
      <c r="M21" s="469" t="str">
        <f>IF(基本情報入力シート!X60="","",基本情報入力シート!X60)</f>
        <v/>
      </c>
      <c r="N21" s="470" t="str">
        <f>IF(基本情報入力シート!Y60="","",基本情報入力シート!Y60)</f>
        <v/>
      </c>
      <c r="O21" s="103"/>
      <c r="P21" s="1069"/>
      <c r="Q21" s="1070"/>
      <c r="R21" s="494" t="str">
        <f>IFERROR(IF('別紙様式3-2（４・５月）'!Z23="ベア加算","",P21*VLOOKUP(N21,【参考】数式用!$AD$2:$AH$27,MATCH(O21,【参考】数式用!$K$4:$N$4,0)+1,0)),"")</f>
        <v/>
      </c>
      <c r="S21" s="127"/>
      <c r="T21" s="1071"/>
      <c r="U21" s="1072"/>
      <c r="V21" s="495" t="str">
        <f>IFERROR(P21*VLOOKUP(AF21,【参考】数式用4!$DC$3:$DZ$106,MATCH(N21,【参考】数式用4!$DC$2:$DZ$2,0)),"")</f>
        <v/>
      </c>
      <c r="W21" s="104"/>
      <c r="X21" s="126"/>
      <c r="Y21" s="1039" t="str">
        <f>IFERROR(IF('別紙様式3-2（４・５月）'!Z23="ベア加算","",W21*VLOOKUP(N21,【参考】数式用!$AD$2:$AH$27,MATCH(O21,【参考】数式用!$K$4:$N$4,0)+1,0)),"")</f>
        <v/>
      </c>
      <c r="Z21" s="1039"/>
      <c r="AA21" s="127"/>
      <c r="AB21" s="128"/>
      <c r="AC21" s="496" t="str">
        <f>IFERROR(X21*VLOOKUP(AG21,【参考】数式用4!$DC$3:$DZ$106,MATCH(N21,【参考】数式用4!$DC$2:$DZ$2,0)),"")</f>
        <v/>
      </c>
      <c r="AD21" s="46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4"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92" t="str">
        <f>IF(O21="","",'別紙様式3-2（４・５月）'!O23&amp;'別紙様式3-2（４・５月）'!P23&amp;'別紙様式3-2（４・５月）'!Q23&amp;"から"&amp;O21)</f>
        <v/>
      </c>
      <c r="AG21" s="492" t="str">
        <f>IF(OR(W21="",W21="―"),"",'別紙様式3-2（４・５月）'!O23&amp;'別紙様式3-2（４・５月）'!P23&amp;'別紙様式3-2（４・５月）'!Q23&amp;"から"&amp;W21)</f>
        <v/>
      </c>
    </row>
    <row r="22" spans="1:41" ht="24.95" customHeight="1">
      <c r="A22" s="493">
        <v>9</v>
      </c>
      <c r="B22" s="951" t="str">
        <f>IF(基本情報入力シート!C61="","",基本情報入力シート!C61)</f>
        <v/>
      </c>
      <c r="C22" s="952"/>
      <c r="D22" s="952"/>
      <c r="E22" s="952"/>
      <c r="F22" s="952"/>
      <c r="G22" s="952"/>
      <c r="H22" s="952"/>
      <c r="I22" s="953"/>
      <c r="J22" s="467" t="str">
        <f>IF(基本情報入力シート!M61="","",基本情報入力シート!M61)</f>
        <v/>
      </c>
      <c r="K22" s="468" t="str">
        <f>IF(基本情報入力シート!R61="","",基本情報入力シート!R61)</f>
        <v/>
      </c>
      <c r="L22" s="468" t="str">
        <f>IF(基本情報入力シート!W61="","",基本情報入力シート!W61)</f>
        <v/>
      </c>
      <c r="M22" s="469" t="str">
        <f>IF(基本情報入力シート!X61="","",基本情報入力シート!X61)</f>
        <v/>
      </c>
      <c r="N22" s="470" t="str">
        <f>IF(基本情報入力シート!Y61="","",基本情報入力シート!Y61)</f>
        <v/>
      </c>
      <c r="O22" s="103"/>
      <c r="P22" s="1069"/>
      <c r="Q22" s="1070"/>
      <c r="R22" s="494" t="str">
        <f>IFERROR(IF('別紙様式3-2（４・５月）'!Z24="ベア加算","",P22*VLOOKUP(N22,【参考】数式用!$AD$2:$AH$27,MATCH(O22,【参考】数式用!$K$4:$N$4,0)+1,0)),"")</f>
        <v/>
      </c>
      <c r="S22" s="127"/>
      <c r="T22" s="1071"/>
      <c r="U22" s="1072"/>
      <c r="V22" s="495" t="str">
        <f>IFERROR(P22*VLOOKUP(AF22,【参考】数式用4!$DC$3:$DZ$106,MATCH(N22,【参考】数式用4!$DC$2:$DZ$2,0)),"")</f>
        <v/>
      </c>
      <c r="W22" s="104"/>
      <c r="X22" s="126"/>
      <c r="Y22" s="1039" t="str">
        <f>IFERROR(IF('別紙様式3-2（４・５月）'!Z24="ベア加算","",W22*VLOOKUP(N22,【参考】数式用!$AD$2:$AH$27,MATCH(O22,【参考】数式用!$K$4:$N$4,0)+1,0)),"")</f>
        <v/>
      </c>
      <c r="Z22" s="1039"/>
      <c r="AA22" s="127"/>
      <c r="AB22" s="128"/>
      <c r="AC22" s="496" t="str">
        <f>IFERROR(X22*VLOOKUP(AG22,【参考】数式用4!$DC$3:$DZ$106,MATCH(N22,【参考】数式用4!$DC$2:$DZ$2,0)),"")</f>
        <v/>
      </c>
      <c r="AD22" s="463" t="str">
        <f t="shared" si="2"/>
        <v/>
      </c>
      <c r="AE22" s="464" t="str">
        <f t="shared" si="3"/>
        <v/>
      </c>
      <c r="AF22" s="492" t="str">
        <f>IF(O22="","",'別紙様式3-2（４・５月）'!O24&amp;'別紙様式3-2（４・５月）'!P24&amp;'別紙様式3-2（４・５月）'!Q24&amp;"から"&amp;O22)</f>
        <v/>
      </c>
      <c r="AG22" s="492" t="str">
        <f>IF(OR(W22="",W22="―"),"",'別紙様式3-2（４・５月）'!O24&amp;'別紙様式3-2（４・５月）'!P24&amp;'別紙様式3-2（４・５月）'!Q24&amp;"から"&amp;W22)</f>
        <v/>
      </c>
    </row>
    <row r="23" spans="1:41" ht="24.95" customHeight="1">
      <c r="A23" s="493">
        <v>10</v>
      </c>
      <c r="B23" s="951" t="str">
        <f>IF(基本情報入力シート!C62="","",基本情報入力シート!C62)</f>
        <v/>
      </c>
      <c r="C23" s="952"/>
      <c r="D23" s="952"/>
      <c r="E23" s="952"/>
      <c r="F23" s="952"/>
      <c r="G23" s="952"/>
      <c r="H23" s="952"/>
      <c r="I23" s="953"/>
      <c r="J23" s="467" t="str">
        <f>IF(基本情報入力シート!M62="","",基本情報入力シート!M62)</f>
        <v/>
      </c>
      <c r="K23" s="468" t="str">
        <f>IF(基本情報入力シート!R62="","",基本情報入力シート!R62)</f>
        <v/>
      </c>
      <c r="L23" s="468" t="str">
        <f>IF(基本情報入力シート!W62="","",基本情報入力シート!W62)</f>
        <v/>
      </c>
      <c r="M23" s="469" t="str">
        <f>IF(基本情報入力シート!X62="","",基本情報入力シート!X62)</f>
        <v/>
      </c>
      <c r="N23" s="470" t="str">
        <f>IF(基本情報入力シート!Y62="","",基本情報入力シート!Y62)</f>
        <v/>
      </c>
      <c r="O23" s="103"/>
      <c r="P23" s="1069"/>
      <c r="Q23" s="1070"/>
      <c r="R23" s="494" t="str">
        <f>IFERROR(IF('別紙様式3-2（４・５月）'!Z25="ベア加算","",P23*VLOOKUP(N23,【参考】数式用!$AD$2:$AH$27,MATCH(O23,【参考】数式用!$K$4:$N$4,0)+1,0)),"")</f>
        <v/>
      </c>
      <c r="S23" s="127"/>
      <c r="T23" s="1071"/>
      <c r="U23" s="1072"/>
      <c r="V23" s="495" t="str">
        <f>IFERROR(P23*VLOOKUP(AF23,【参考】数式用4!$DC$3:$DZ$106,MATCH(N23,【参考】数式用4!$DC$2:$DZ$2,0)),"")</f>
        <v/>
      </c>
      <c r="W23" s="104"/>
      <c r="X23" s="126"/>
      <c r="Y23" s="1039" t="str">
        <f>IFERROR(IF('別紙様式3-2（４・５月）'!Z25="ベア加算","",W23*VLOOKUP(N23,【参考】数式用!$AD$2:$AH$27,MATCH(O23,【参考】数式用!$K$4:$N$4,0)+1,0)),"")</f>
        <v/>
      </c>
      <c r="Z23" s="1039"/>
      <c r="AA23" s="127"/>
      <c r="AB23" s="128"/>
      <c r="AC23" s="496" t="str">
        <f>IFERROR(X23*VLOOKUP(AG23,【参考】数式用4!$DC$3:$DZ$106,MATCH(N23,【参考】数式用4!$DC$2:$DZ$2,0)),"")</f>
        <v/>
      </c>
      <c r="AD23" s="463" t="str">
        <f t="shared" si="2"/>
        <v/>
      </c>
      <c r="AE23" s="464" t="str">
        <f t="shared" si="3"/>
        <v/>
      </c>
      <c r="AF23" s="492" t="str">
        <f>IF(O23="","",'別紙様式3-2（４・５月）'!O25&amp;'別紙様式3-2（４・５月）'!P25&amp;'別紙様式3-2（４・５月）'!Q25&amp;"から"&amp;O23)</f>
        <v/>
      </c>
      <c r="AG23" s="492" t="str">
        <f>IF(OR(W23="",W23="―"),"",'別紙様式3-2（４・５月）'!O25&amp;'別紙様式3-2（４・５月）'!P25&amp;'別紙様式3-2（４・５月）'!Q25&amp;"から"&amp;W23)</f>
        <v/>
      </c>
    </row>
    <row r="24" spans="1:41" ht="24.95" customHeight="1">
      <c r="A24" s="493">
        <v>11</v>
      </c>
      <c r="B24" s="951" t="str">
        <f>IF(基本情報入力シート!C63="","",基本情報入力シート!C63)</f>
        <v/>
      </c>
      <c r="C24" s="952"/>
      <c r="D24" s="952"/>
      <c r="E24" s="952"/>
      <c r="F24" s="952"/>
      <c r="G24" s="952"/>
      <c r="H24" s="952"/>
      <c r="I24" s="953"/>
      <c r="J24" s="467" t="str">
        <f>IF(基本情報入力シート!M63="","",基本情報入力シート!M63)</f>
        <v/>
      </c>
      <c r="K24" s="468" t="str">
        <f>IF(基本情報入力シート!R63="","",基本情報入力シート!R63)</f>
        <v/>
      </c>
      <c r="L24" s="468" t="str">
        <f>IF(基本情報入力シート!W63="","",基本情報入力シート!W63)</f>
        <v/>
      </c>
      <c r="M24" s="469" t="str">
        <f>IF(基本情報入力シート!X63="","",基本情報入力シート!X63)</f>
        <v/>
      </c>
      <c r="N24" s="470" t="str">
        <f>IF(基本情報入力シート!Y63="","",基本情報入力シート!Y63)</f>
        <v/>
      </c>
      <c r="O24" s="103"/>
      <c r="P24" s="1069"/>
      <c r="Q24" s="1070"/>
      <c r="R24" s="494" t="str">
        <f>IFERROR(IF('別紙様式3-2（４・５月）'!Z26="ベア加算","",P24*VLOOKUP(N24,【参考】数式用!$AD$2:$AH$27,MATCH(O24,【参考】数式用!$K$4:$N$4,0)+1,0)),"")</f>
        <v/>
      </c>
      <c r="S24" s="127"/>
      <c r="T24" s="1071"/>
      <c r="U24" s="1072"/>
      <c r="V24" s="495" t="str">
        <f>IFERROR(P24*VLOOKUP(AF24,【参考】数式用4!$DC$3:$DZ$106,MATCH(N24,【参考】数式用4!$DC$2:$DZ$2,0)),"")</f>
        <v/>
      </c>
      <c r="W24" s="104"/>
      <c r="X24" s="126"/>
      <c r="Y24" s="1039" t="str">
        <f>IFERROR(IF('別紙様式3-2（４・５月）'!Z26="ベア加算","",W24*VLOOKUP(N24,【参考】数式用!$AD$2:$AH$27,MATCH(O24,【参考】数式用!$K$4:$N$4,0)+1,0)),"")</f>
        <v/>
      </c>
      <c r="Z24" s="1039"/>
      <c r="AA24" s="127"/>
      <c r="AB24" s="128"/>
      <c r="AC24" s="496" t="str">
        <f>IFERROR(X24*VLOOKUP(AG24,【参考】数式用4!$DC$3:$DZ$106,MATCH(N24,【参考】数式用4!$DC$2:$DZ$2,0)),"")</f>
        <v/>
      </c>
      <c r="AD24" s="463" t="str">
        <f t="shared" si="2"/>
        <v/>
      </c>
      <c r="AE24" s="464" t="str">
        <f t="shared" si="3"/>
        <v/>
      </c>
      <c r="AF24" s="492" t="str">
        <f>IF(O24="","",'別紙様式3-2（４・５月）'!O26&amp;'別紙様式3-2（４・５月）'!P26&amp;'別紙様式3-2（４・５月）'!Q26&amp;"から"&amp;O24)</f>
        <v/>
      </c>
      <c r="AG24" s="492" t="str">
        <f>IF(OR(W24="",W24="―"),"",'別紙様式3-2（４・５月）'!O26&amp;'別紙様式3-2（４・５月）'!P26&amp;'別紙様式3-2（４・５月）'!Q26&amp;"から"&amp;W24)</f>
        <v/>
      </c>
    </row>
    <row r="25" spans="1:41" ht="24.95" customHeight="1">
      <c r="A25" s="493">
        <v>12</v>
      </c>
      <c r="B25" s="951" t="str">
        <f>IF(基本情報入力シート!C64="","",基本情報入力シート!C64)</f>
        <v/>
      </c>
      <c r="C25" s="952"/>
      <c r="D25" s="952"/>
      <c r="E25" s="952"/>
      <c r="F25" s="952"/>
      <c r="G25" s="952"/>
      <c r="H25" s="952"/>
      <c r="I25" s="953"/>
      <c r="J25" s="467" t="str">
        <f>IF(基本情報入力シート!M64="","",基本情報入力シート!M64)</f>
        <v/>
      </c>
      <c r="K25" s="468" t="str">
        <f>IF(基本情報入力シート!R64="","",基本情報入力シート!R64)</f>
        <v/>
      </c>
      <c r="L25" s="468" t="str">
        <f>IF(基本情報入力シート!W64="","",基本情報入力シート!W64)</f>
        <v/>
      </c>
      <c r="M25" s="469" t="str">
        <f>IF(基本情報入力シート!X64="","",基本情報入力シート!X64)</f>
        <v/>
      </c>
      <c r="N25" s="470" t="str">
        <f>IF(基本情報入力シート!Y64="","",基本情報入力シート!Y64)</f>
        <v/>
      </c>
      <c r="O25" s="103"/>
      <c r="P25" s="1069"/>
      <c r="Q25" s="1070"/>
      <c r="R25" s="494" t="str">
        <f>IFERROR(IF('別紙様式3-2（４・５月）'!Z27="ベア加算","",P25*VLOOKUP(N25,【参考】数式用!$AD$2:$AH$27,MATCH(O25,【参考】数式用!$K$4:$N$4,0)+1,0)),"")</f>
        <v/>
      </c>
      <c r="S25" s="127"/>
      <c r="T25" s="1071"/>
      <c r="U25" s="1072"/>
      <c r="V25" s="495" t="str">
        <f>IFERROR(P25*VLOOKUP(AF25,【参考】数式用4!$DC$3:$DZ$106,MATCH(N25,【参考】数式用4!$DC$2:$DZ$2,0)),"")</f>
        <v/>
      </c>
      <c r="W25" s="104"/>
      <c r="X25" s="126"/>
      <c r="Y25" s="1039" t="str">
        <f>IFERROR(IF('別紙様式3-2（４・５月）'!Z27="ベア加算","",W25*VLOOKUP(N25,【参考】数式用!$AD$2:$AH$27,MATCH(O25,【参考】数式用!$K$4:$N$4,0)+1,0)),"")</f>
        <v/>
      </c>
      <c r="Z25" s="1039"/>
      <c r="AA25" s="127"/>
      <c r="AB25" s="128"/>
      <c r="AC25" s="496" t="str">
        <f>IFERROR(X25*VLOOKUP(AG25,【参考】数式用4!$DC$3:$DZ$106,MATCH(N25,【参考】数式用4!$DC$2:$DZ$2,0)),"")</f>
        <v/>
      </c>
      <c r="AD25" s="463" t="str">
        <f t="shared" si="2"/>
        <v/>
      </c>
      <c r="AE25" s="464" t="str">
        <f t="shared" si="3"/>
        <v/>
      </c>
      <c r="AF25" s="492" t="str">
        <f>IF(O25="","",'別紙様式3-2（４・５月）'!O27&amp;'別紙様式3-2（４・５月）'!P27&amp;'別紙様式3-2（４・５月）'!Q27&amp;"から"&amp;O25)</f>
        <v/>
      </c>
      <c r="AG25" s="492" t="str">
        <f>IF(OR(W25="",W25="―"),"",'別紙様式3-2（４・５月）'!O27&amp;'別紙様式3-2（４・５月）'!P27&amp;'別紙様式3-2（４・５月）'!Q27&amp;"から"&amp;W25)</f>
        <v/>
      </c>
    </row>
    <row r="26" spans="1:41" ht="24.95" customHeight="1">
      <c r="A26" s="493">
        <v>13</v>
      </c>
      <c r="B26" s="951" t="str">
        <f>IF(基本情報入力シート!C65="","",基本情報入力シート!C65)</f>
        <v/>
      </c>
      <c r="C26" s="952"/>
      <c r="D26" s="952"/>
      <c r="E26" s="952"/>
      <c r="F26" s="952"/>
      <c r="G26" s="952"/>
      <c r="H26" s="952"/>
      <c r="I26" s="953"/>
      <c r="J26" s="467" t="str">
        <f>IF(基本情報入力シート!M65="","",基本情報入力シート!M65)</f>
        <v/>
      </c>
      <c r="K26" s="468" t="str">
        <f>IF(基本情報入力シート!R65="","",基本情報入力シート!R65)</f>
        <v/>
      </c>
      <c r="L26" s="468" t="str">
        <f>IF(基本情報入力シート!W65="","",基本情報入力シート!W65)</f>
        <v/>
      </c>
      <c r="M26" s="469" t="str">
        <f>IF(基本情報入力シート!X65="","",基本情報入力シート!X65)</f>
        <v/>
      </c>
      <c r="N26" s="470" t="str">
        <f>IF(基本情報入力シート!Y65="","",基本情報入力シート!Y65)</f>
        <v/>
      </c>
      <c r="O26" s="103"/>
      <c r="P26" s="1069"/>
      <c r="Q26" s="1070"/>
      <c r="R26" s="494" t="str">
        <f>IFERROR(IF('別紙様式3-2（４・５月）'!Z28="ベア加算","",P26*VLOOKUP(N26,【参考】数式用!$AD$2:$AH$27,MATCH(O26,【参考】数式用!$K$4:$N$4,0)+1,0)),"")</f>
        <v/>
      </c>
      <c r="S26" s="127"/>
      <c r="T26" s="1071"/>
      <c r="U26" s="1072"/>
      <c r="V26" s="495" t="str">
        <f>IFERROR(P26*VLOOKUP(AF26,【参考】数式用4!$DC$3:$DZ$106,MATCH(N26,【参考】数式用4!$DC$2:$DZ$2,0)),"")</f>
        <v/>
      </c>
      <c r="W26" s="104"/>
      <c r="X26" s="126"/>
      <c r="Y26" s="1039" t="str">
        <f>IFERROR(IF('別紙様式3-2（４・５月）'!Z28="ベア加算","",W26*VLOOKUP(N26,【参考】数式用!$AD$2:$AH$27,MATCH(O26,【参考】数式用!$K$4:$N$4,0)+1,0)),"")</f>
        <v/>
      </c>
      <c r="Z26" s="1039"/>
      <c r="AA26" s="127"/>
      <c r="AB26" s="128"/>
      <c r="AC26" s="496" t="str">
        <f>IFERROR(X26*VLOOKUP(AG26,【参考】数式用4!$DC$3:$DZ$106,MATCH(N26,【参考】数式用4!$DC$2:$DZ$2,0)),"")</f>
        <v/>
      </c>
      <c r="AD26" s="463" t="str">
        <f t="shared" si="2"/>
        <v/>
      </c>
      <c r="AE26" s="464" t="str">
        <f t="shared" si="3"/>
        <v/>
      </c>
      <c r="AF26" s="492" t="str">
        <f>IF(O26="","",'別紙様式3-2（４・５月）'!O28&amp;'別紙様式3-2（４・５月）'!P28&amp;'別紙様式3-2（４・５月）'!Q28&amp;"から"&amp;O26)</f>
        <v/>
      </c>
      <c r="AG26" s="492" t="str">
        <f>IF(OR(W26="",W26="―"),"",'別紙様式3-2（４・５月）'!O28&amp;'別紙様式3-2（４・５月）'!P28&amp;'別紙様式3-2（４・５月）'!Q28&amp;"から"&amp;W26)</f>
        <v/>
      </c>
    </row>
    <row r="27" spans="1:41" ht="24.95" customHeight="1">
      <c r="A27" s="493">
        <v>14</v>
      </c>
      <c r="B27" s="951" t="str">
        <f>IF(基本情報入力シート!C66="","",基本情報入力シート!C66)</f>
        <v/>
      </c>
      <c r="C27" s="952"/>
      <c r="D27" s="952"/>
      <c r="E27" s="952"/>
      <c r="F27" s="952"/>
      <c r="G27" s="952"/>
      <c r="H27" s="952"/>
      <c r="I27" s="953"/>
      <c r="J27" s="467" t="str">
        <f>IF(基本情報入力シート!M66="","",基本情報入力シート!M66)</f>
        <v/>
      </c>
      <c r="K27" s="468" t="str">
        <f>IF(基本情報入力シート!R66="","",基本情報入力シート!R66)</f>
        <v/>
      </c>
      <c r="L27" s="468" t="str">
        <f>IF(基本情報入力シート!W66="","",基本情報入力シート!W66)</f>
        <v/>
      </c>
      <c r="M27" s="469" t="str">
        <f>IF(基本情報入力シート!X66="","",基本情報入力シート!X66)</f>
        <v/>
      </c>
      <c r="N27" s="470" t="str">
        <f>IF(基本情報入力シート!Y66="","",基本情報入力シート!Y66)</f>
        <v/>
      </c>
      <c r="O27" s="103"/>
      <c r="P27" s="1069"/>
      <c r="Q27" s="1070"/>
      <c r="R27" s="494" t="str">
        <f>IFERROR(IF('別紙様式3-2（４・５月）'!Z29="ベア加算","",P27*VLOOKUP(N27,【参考】数式用!$AD$2:$AH$27,MATCH(O27,【参考】数式用!$K$4:$N$4,0)+1,0)),"")</f>
        <v/>
      </c>
      <c r="S27" s="127"/>
      <c r="T27" s="1071"/>
      <c r="U27" s="1072"/>
      <c r="V27" s="495" t="str">
        <f>IFERROR(P27*VLOOKUP(AF27,【参考】数式用4!$DC$3:$DZ$106,MATCH(N27,【参考】数式用4!$DC$2:$DZ$2,0)),"")</f>
        <v/>
      </c>
      <c r="W27" s="104"/>
      <c r="X27" s="126"/>
      <c r="Y27" s="1039" t="str">
        <f>IFERROR(IF('別紙様式3-2（４・５月）'!Z29="ベア加算","",W27*VLOOKUP(N27,【参考】数式用!$AD$2:$AH$27,MATCH(O27,【参考】数式用!$K$4:$N$4,0)+1,0)),"")</f>
        <v/>
      </c>
      <c r="Z27" s="1039"/>
      <c r="AA27" s="127"/>
      <c r="AB27" s="128"/>
      <c r="AC27" s="496" t="str">
        <f>IFERROR(X27*VLOOKUP(AG27,【参考】数式用4!$DC$3:$DZ$106,MATCH(N27,【参考】数式用4!$DC$2:$DZ$2,0)),"")</f>
        <v/>
      </c>
      <c r="AD27" s="463" t="str">
        <f t="shared" si="2"/>
        <v/>
      </c>
      <c r="AE27" s="464" t="str">
        <f t="shared" si="3"/>
        <v/>
      </c>
      <c r="AF27" s="492" t="str">
        <f>IF(O27="","",'別紙様式3-2（４・５月）'!O29&amp;'別紙様式3-2（４・５月）'!P29&amp;'別紙様式3-2（４・５月）'!Q29&amp;"から"&amp;O27)</f>
        <v/>
      </c>
      <c r="AG27" s="492" t="str">
        <f>IF(OR(W27="",W27="―"),"",'別紙様式3-2（４・５月）'!O29&amp;'別紙様式3-2（４・５月）'!P29&amp;'別紙様式3-2（４・５月）'!Q29&amp;"から"&amp;W27)</f>
        <v/>
      </c>
    </row>
    <row r="28" spans="1:41" ht="24.95" customHeight="1">
      <c r="A28" s="493">
        <v>15</v>
      </c>
      <c r="B28" s="951" t="str">
        <f>IF(基本情報入力シート!C67="","",基本情報入力シート!C67)</f>
        <v/>
      </c>
      <c r="C28" s="952"/>
      <c r="D28" s="952"/>
      <c r="E28" s="952"/>
      <c r="F28" s="952"/>
      <c r="G28" s="952"/>
      <c r="H28" s="952"/>
      <c r="I28" s="953"/>
      <c r="J28" s="467" t="str">
        <f>IF(基本情報入力シート!M67="","",基本情報入力シート!M67)</f>
        <v/>
      </c>
      <c r="K28" s="468" t="str">
        <f>IF(基本情報入力シート!R67="","",基本情報入力シート!R67)</f>
        <v/>
      </c>
      <c r="L28" s="468" t="str">
        <f>IF(基本情報入力シート!W67="","",基本情報入力シート!W67)</f>
        <v/>
      </c>
      <c r="M28" s="469" t="str">
        <f>IF(基本情報入力シート!X67="","",基本情報入力シート!X67)</f>
        <v/>
      </c>
      <c r="N28" s="470" t="str">
        <f>IF(基本情報入力シート!Y67="","",基本情報入力シート!Y67)</f>
        <v/>
      </c>
      <c r="O28" s="103"/>
      <c r="P28" s="1069"/>
      <c r="Q28" s="1070"/>
      <c r="R28" s="494" t="str">
        <f>IFERROR(IF('別紙様式3-2（４・５月）'!Z30="ベア加算","",P28*VLOOKUP(N28,【参考】数式用!$AD$2:$AH$27,MATCH(O28,【参考】数式用!$K$4:$N$4,0)+1,0)),"")</f>
        <v/>
      </c>
      <c r="S28" s="127"/>
      <c r="T28" s="1071"/>
      <c r="U28" s="1072"/>
      <c r="V28" s="495" t="str">
        <f>IFERROR(P28*VLOOKUP(AF28,【参考】数式用4!$DC$3:$DZ$106,MATCH(N28,【参考】数式用4!$DC$2:$DZ$2,0)),"")</f>
        <v/>
      </c>
      <c r="W28" s="104"/>
      <c r="X28" s="126"/>
      <c r="Y28" s="1039" t="str">
        <f>IFERROR(IF('別紙様式3-2（４・５月）'!Z30="ベア加算","",W28*VLOOKUP(N28,【参考】数式用!$AD$2:$AH$27,MATCH(O28,【参考】数式用!$K$4:$N$4,0)+1,0)),"")</f>
        <v/>
      </c>
      <c r="Z28" s="1039"/>
      <c r="AA28" s="127"/>
      <c r="AB28" s="128"/>
      <c r="AC28" s="496" t="str">
        <f>IFERROR(X28*VLOOKUP(AG28,【参考】数式用4!$DC$3:$DZ$106,MATCH(N28,【参考】数式用4!$DC$2:$DZ$2,0)),"")</f>
        <v/>
      </c>
      <c r="AD28" s="463" t="str">
        <f t="shared" si="2"/>
        <v/>
      </c>
      <c r="AE28" s="464" t="str">
        <f t="shared" si="3"/>
        <v/>
      </c>
      <c r="AF28" s="492" t="str">
        <f>IF(O28="","",'別紙様式3-2（４・５月）'!O30&amp;'別紙様式3-2（４・５月）'!P30&amp;'別紙様式3-2（４・５月）'!Q30&amp;"から"&amp;O28)</f>
        <v/>
      </c>
      <c r="AG28" s="492" t="str">
        <f>IF(OR(W28="",W28="―"),"",'別紙様式3-2（４・５月）'!O30&amp;'別紙様式3-2（４・５月）'!P30&amp;'別紙様式3-2（４・５月）'!Q30&amp;"から"&amp;W28)</f>
        <v/>
      </c>
    </row>
    <row r="29" spans="1:41" ht="24.95" customHeight="1">
      <c r="A29" s="493">
        <v>16</v>
      </c>
      <c r="B29" s="951" t="str">
        <f>IF(基本情報入力シート!C68="","",基本情報入力シート!C68)</f>
        <v/>
      </c>
      <c r="C29" s="952"/>
      <c r="D29" s="952"/>
      <c r="E29" s="952"/>
      <c r="F29" s="952"/>
      <c r="G29" s="952"/>
      <c r="H29" s="952"/>
      <c r="I29" s="953"/>
      <c r="J29" s="468" t="str">
        <f>IF(基本情報入力シート!M68="","",基本情報入力シート!M68)</f>
        <v/>
      </c>
      <c r="K29" s="468" t="str">
        <f>IF(基本情報入力シート!R68="","",基本情報入力シート!R68)</f>
        <v/>
      </c>
      <c r="L29" s="468" t="str">
        <f>IF(基本情報入力シート!W68="","",基本情報入力シート!W68)</f>
        <v/>
      </c>
      <c r="M29" s="497" t="str">
        <f>IF(基本情報入力シート!X68="","",基本情報入力シート!X68)</f>
        <v/>
      </c>
      <c r="N29" s="508" t="str">
        <f>IF(基本情報入力シート!Y68="","",基本情報入力シート!Y68)</f>
        <v/>
      </c>
      <c r="O29" s="509"/>
      <c r="P29" s="1069"/>
      <c r="Q29" s="1070"/>
      <c r="R29" s="510" t="str">
        <f>IFERROR(IF('別紙様式3-2（４・５月）'!Z31="ベア加算","",P29*VLOOKUP(N29,【参考】数式用!$AD$2:$AH$27,MATCH(O29,【参考】数式用!$K$4:$N$4,0)+1,0)),"")</f>
        <v/>
      </c>
      <c r="S29" s="127"/>
      <c r="T29" s="1069"/>
      <c r="U29" s="1070"/>
      <c r="V29" s="495" t="str">
        <f>IFERROR(P29*VLOOKUP(AF29,【参考】数式用4!$DC$3:$DZ$106,MATCH(N29,【参考】数式用4!$DC$2:$DZ$2,0)),"")</f>
        <v/>
      </c>
      <c r="W29" s="105"/>
      <c r="X29" s="501"/>
      <c r="Y29" s="1039" t="str">
        <f>IFERROR(IF('別紙様式3-2（４・５月）'!Z31="ベア加算","",W29*VLOOKUP(N29,【参考】数式用!$AD$2:$AH$27,MATCH(O29,【参考】数式用!$K$4:$N$4,0)+1,0)),"")</f>
        <v/>
      </c>
      <c r="Z29" s="1039"/>
      <c r="AA29" s="127"/>
      <c r="AB29" s="501"/>
      <c r="AC29" s="511" t="str">
        <f>IFERROR(X29*VLOOKUP(AG29,【参考】数式用4!$DC$3:$DZ$106,MATCH(N29,【参考】数式用4!$DC$2:$DZ$2,0)),"")</f>
        <v/>
      </c>
      <c r="AD29" s="463" t="str">
        <f t="shared" si="2"/>
        <v/>
      </c>
      <c r="AE29" s="464" t="str">
        <f t="shared" si="3"/>
        <v/>
      </c>
      <c r="AF29" s="492" t="str">
        <f>IF(O29="","",'別紙様式3-2（４・５月）'!O31&amp;'別紙様式3-2（４・５月）'!P31&amp;'別紙様式3-2（４・５月）'!Q31&amp;"から"&amp;O29)</f>
        <v/>
      </c>
      <c r="AG29" s="492" t="str">
        <f>IF(OR(W29="",W29="―"),"",'別紙様式3-2（４・５月）'!O31&amp;'別紙様式3-2（４・５月）'!P31&amp;'別紙様式3-2（４・５月）'!Q31&amp;"から"&amp;W29)</f>
        <v/>
      </c>
    </row>
    <row r="30" spans="1:41" s="436" customFormat="1" ht="24.95" customHeight="1">
      <c r="A30" s="493">
        <v>17</v>
      </c>
      <c r="B30" s="951" t="str">
        <f>IF(基本情報入力シート!C69="","",基本情報入力シート!C69)</f>
        <v/>
      </c>
      <c r="C30" s="952"/>
      <c r="D30" s="952"/>
      <c r="E30" s="952"/>
      <c r="F30" s="952"/>
      <c r="G30" s="952"/>
      <c r="H30" s="952"/>
      <c r="I30" s="953"/>
      <c r="J30" s="467" t="str">
        <f>IF(基本情報入力シート!M69="","",基本情報入力シート!M69)</f>
        <v/>
      </c>
      <c r="K30" s="468" t="str">
        <f>IF(基本情報入力シート!R69="","",基本情報入力シート!R69)</f>
        <v/>
      </c>
      <c r="L30" s="468" t="str">
        <f>IF(基本情報入力シート!W69="","",基本情報入力シート!W69)</f>
        <v/>
      </c>
      <c r="M30" s="469" t="str">
        <f>IF(基本情報入力シート!X69="","",基本情報入力シート!X69)</f>
        <v/>
      </c>
      <c r="N30" s="470" t="str">
        <f>IF(基本情報入力シート!Y69="","",基本情報入力シート!Y69)</f>
        <v/>
      </c>
      <c r="O30" s="103"/>
      <c r="P30" s="1069"/>
      <c r="Q30" s="1070"/>
      <c r="R30" s="494" t="str">
        <f>IFERROR(IF('別紙様式3-2（４・５月）'!Z32="ベア加算","",P30*VLOOKUP(N30,【参考】数式用!$AD$2:$AH$27,MATCH(O30,【参考】数式用!$K$4:$N$4,0)+1,0)),"")</f>
        <v/>
      </c>
      <c r="S30" s="127"/>
      <c r="T30" s="1071"/>
      <c r="U30" s="1072"/>
      <c r="V30" s="495" t="str">
        <f>IFERROR(P30*VLOOKUP(AF30,【参考】数式用4!$DC$3:$DZ$106,MATCH(N30,【参考】数式用4!$DC$2:$DZ$2,0)),"")</f>
        <v/>
      </c>
      <c r="W30" s="104"/>
      <c r="X30" s="126"/>
      <c r="Y30" s="1039" t="str">
        <f>IFERROR(IF('別紙様式3-2（４・５月）'!Z32="ベア加算","",W30*VLOOKUP(N30,【参考】数式用!$AD$2:$AH$27,MATCH(O30,【参考】数式用!$K$4:$N$4,0)+1,0)),"")</f>
        <v/>
      </c>
      <c r="Z30" s="1039"/>
      <c r="AA30" s="127"/>
      <c r="AB30" s="128"/>
      <c r="AC30" s="496" t="str">
        <f>IFERROR(X30*VLOOKUP(AG30,【参考】数式用4!$DC$3:$DZ$106,MATCH(N30,【参考】数式用4!$DC$2:$DZ$2,0)),"")</f>
        <v/>
      </c>
      <c r="AD30" s="463" t="str">
        <f t="shared" si="2"/>
        <v/>
      </c>
      <c r="AE30" s="464" t="str">
        <f t="shared" si="3"/>
        <v/>
      </c>
      <c r="AF30" s="492" t="str">
        <f>IF(O30="","",'別紙様式3-2（４・５月）'!O32&amp;'別紙様式3-2（４・５月）'!P32&amp;'別紙様式3-2（４・５月）'!Q32&amp;"から"&amp;O30)</f>
        <v/>
      </c>
      <c r="AG30" s="492" t="str">
        <f>IF(OR(W30="",W30="―"),"",'別紙様式3-2（４・５月）'!O32&amp;'別紙様式3-2（４・５月）'!P32&amp;'別紙様式3-2（４・５月）'!Q32&amp;"から"&amp;W30)</f>
        <v/>
      </c>
      <c r="AH30" s="437"/>
      <c r="AI30" s="437"/>
      <c r="AJ30" s="437"/>
      <c r="AK30" s="437"/>
      <c r="AL30" s="437"/>
      <c r="AM30" s="437"/>
      <c r="AN30" s="437"/>
      <c r="AO30" s="437"/>
    </row>
    <row r="31" spans="1:41" s="436" customFormat="1" ht="24.95" customHeight="1">
      <c r="A31" s="493">
        <v>18</v>
      </c>
      <c r="B31" s="951" t="str">
        <f>IF(基本情報入力シート!C70="","",基本情報入力シート!C70)</f>
        <v/>
      </c>
      <c r="C31" s="952"/>
      <c r="D31" s="952"/>
      <c r="E31" s="952"/>
      <c r="F31" s="952"/>
      <c r="G31" s="952"/>
      <c r="H31" s="952"/>
      <c r="I31" s="953"/>
      <c r="J31" s="467" t="str">
        <f>IF(基本情報入力シート!M70="","",基本情報入力シート!M70)</f>
        <v/>
      </c>
      <c r="K31" s="468" t="str">
        <f>IF(基本情報入力シート!R70="","",基本情報入力シート!R70)</f>
        <v/>
      </c>
      <c r="L31" s="468" t="str">
        <f>IF(基本情報入力シート!W70="","",基本情報入力シート!W70)</f>
        <v/>
      </c>
      <c r="M31" s="469" t="str">
        <f>IF(基本情報入力シート!X70="","",基本情報入力シート!X70)</f>
        <v/>
      </c>
      <c r="N31" s="470" t="str">
        <f>IF(基本情報入力シート!Y70="","",基本情報入力シート!Y70)</f>
        <v/>
      </c>
      <c r="O31" s="103"/>
      <c r="P31" s="1069"/>
      <c r="Q31" s="1070"/>
      <c r="R31" s="494" t="str">
        <f>IFERROR(IF('別紙様式3-2（４・５月）'!Z33="ベア加算","",P31*VLOOKUP(N31,【参考】数式用!$AD$2:$AH$27,MATCH(O31,【参考】数式用!$K$4:$N$4,0)+1,0)),"")</f>
        <v/>
      </c>
      <c r="S31" s="127"/>
      <c r="T31" s="1071"/>
      <c r="U31" s="1072"/>
      <c r="V31" s="495" t="str">
        <f>IFERROR(P31*VLOOKUP(AF31,【参考】数式用4!$DC$3:$DZ$106,MATCH(N31,【参考】数式用4!$DC$2:$DZ$2,0)),"")</f>
        <v/>
      </c>
      <c r="W31" s="104"/>
      <c r="X31" s="126"/>
      <c r="Y31" s="1039" t="str">
        <f>IFERROR(IF('別紙様式3-2（４・５月）'!Z33="ベア加算","",W31*VLOOKUP(N31,【参考】数式用!$AD$2:$AH$27,MATCH(O31,【参考】数式用!$K$4:$N$4,0)+1,0)),"")</f>
        <v/>
      </c>
      <c r="Z31" s="1039"/>
      <c r="AA31" s="127"/>
      <c r="AB31" s="128"/>
      <c r="AC31" s="496" t="str">
        <f>IFERROR(X31*VLOOKUP(AG31,【参考】数式用4!$DC$3:$DZ$106,MATCH(N31,【参考】数式用4!$DC$2:$DZ$2,0)),"")</f>
        <v/>
      </c>
      <c r="AD31" s="463" t="str">
        <f t="shared" si="2"/>
        <v/>
      </c>
      <c r="AE31" s="464" t="str">
        <f t="shared" si="3"/>
        <v/>
      </c>
      <c r="AF31" s="492" t="str">
        <f>IF(O31="","",'別紙様式3-2（４・５月）'!O33&amp;'別紙様式3-2（４・５月）'!P33&amp;'別紙様式3-2（４・５月）'!Q33&amp;"から"&amp;O31)</f>
        <v/>
      </c>
      <c r="AG31" s="492" t="str">
        <f>IF(OR(W31="",W31="―"),"",'別紙様式3-2（４・５月）'!O33&amp;'別紙様式3-2（４・５月）'!P33&amp;'別紙様式3-2（４・５月）'!Q33&amp;"から"&amp;W31)</f>
        <v/>
      </c>
      <c r="AH31" s="437"/>
      <c r="AI31" s="437"/>
      <c r="AJ31" s="437"/>
      <c r="AK31" s="437"/>
      <c r="AL31" s="437"/>
      <c r="AM31" s="437"/>
      <c r="AN31" s="437"/>
      <c r="AO31" s="437"/>
    </row>
    <row r="32" spans="1:41" s="436" customFormat="1" ht="24.95" customHeight="1">
      <c r="A32" s="493">
        <v>19</v>
      </c>
      <c r="B32" s="951" t="str">
        <f>IF(基本情報入力シート!C71="","",基本情報入力シート!C71)</f>
        <v/>
      </c>
      <c r="C32" s="952"/>
      <c r="D32" s="952"/>
      <c r="E32" s="952"/>
      <c r="F32" s="952"/>
      <c r="G32" s="952"/>
      <c r="H32" s="952"/>
      <c r="I32" s="953"/>
      <c r="J32" s="467" t="str">
        <f>IF(基本情報入力シート!M71="","",基本情報入力シート!M71)</f>
        <v/>
      </c>
      <c r="K32" s="468" t="str">
        <f>IF(基本情報入力シート!R71="","",基本情報入力シート!R71)</f>
        <v/>
      </c>
      <c r="L32" s="468" t="str">
        <f>IF(基本情報入力シート!W71="","",基本情報入力シート!W71)</f>
        <v/>
      </c>
      <c r="M32" s="469" t="str">
        <f>IF(基本情報入力シート!X71="","",基本情報入力シート!X71)</f>
        <v/>
      </c>
      <c r="N32" s="470" t="str">
        <f>IF(基本情報入力シート!Y71="","",基本情報入力シート!Y71)</f>
        <v/>
      </c>
      <c r="O32" s="103"/>
      <c r="P32" s="1069"/>
      <c r="Q32" s="1070"/>
      <c r="R32" s="494" t="str">
        <f>IFERROR(IF('別紙様式3-2（４・５月）'!Z34="ベア加算","",P32*VLOOKUP(N32,【参考】数式用!$AD$2:$AH$27,MATCH(O32,【参考】数式用!$K$4:$N$4,0)+1,0)),"")</f>
        <v/>
      </c>
      <c r="S32" s="127"/>
      <c r="T32" s="1071"/>
      <c r="U32" s="1072"/>
      <c r="V32" s="495" t="str">
        <f>IFERROR(P32*VLOOKUP(AF32,【参考】数式用4!$DC$3:$DZ$106,MATCH(N32,【参考】数式用4!$DC$2:$DZ$2,0)),"")</f>
        <v/>
      </c>
      <c r="W32" s="104"/>
      <c r="X32" s="126"/>
      <c r="Y32" s="1039" t="str">
        <f>IFERROR(IF('別紙様式3-2（４・５月）'!Z34="ベア加算","",W32*VLOOKUP(N32,【参考】数式用!$AD$2:$AH$27,MATCH(O32,【参考】数式用!$K$4:$N$4,0)+1,0)),"")</f>
        <v/>
      </c>
      <c r="Z32" s="1039"/>
      <c r="AA32" s="127"/>
      <c r="AB32" s="128"/>
      <c r="AC32" s="496" t="str">
        <f>IFERROR(X32*VLOOKUP(AG32,【参考】数式用4!$DC$3:$DZ$106,MATCH(N32,【参考】数式用4!$DC$2:$DZ$2,0)),"")</f>
        <v/>
      </c>
      <c r="AD32" s="463" t="str">
        <f t="shared" si="2"/>
        <v/>
      </c>
      <c r="AE32" s="464" t="str">
        <f t="shared" si="3"/>
        <v/>
      </c>
      <c r="AF32" s="492" t="str">
        <f>IF(O32="","",'別紙様式3-2（４・５月）'!O34&amp;'別紙様式3-2（４・５月）'!P34&amp;'別紙様式3-2（４・５月）'!Q34&amp;"から"&amp;O32)</f>
        <v/>
      </c>
      <c r="AG32" s="492" t="str">
        <f>IF(OR(W32="",W32="―"),"",'別紙様式3-2（４・５月）'!O34&amp;'別紙様式3-2（４・５月）'!P34&amp;'別紙様式3-2（４・５月）'!Q34&amp;"から"&amp;W32)</f>
        <v/>
      </c>
      <c r="AH32" s="437"/>
      <c r="AI32" s="437"/>
      <c r="AJ32" s="437"/>
      <c r="AK32" s="437"/>
      <c r="AL32" s="437"/>
      <c r="AM32" s="437"/>
      <c r="AN32" s="437"/>
      <c r="AO32" s="437"/>
    </row>
    <row r="33" spans="1:41" s="436" customFormat="1" ht="24.95" customHeight="1">
      <c r="A33" s="493">
        <v>20</v>
      </c>
      <c r="B33" s="951" t="str">
        <f>IF(基本情報入力シート!C72="","",基本情報入力シート!C72)</f>
        <v/>
      </c>
      <c r="C33" s="952"/>
      <c r="D33" s="952"/>
      <c r="E33" s="952"/>
      <c r="F33" s="952"/>
      <c r="G33" s="952"/>
      <c r="H33" s="952"/>
      <c r="I33" s="953"/>
      <c r="J33" s="467" t="str">
        <f>IF(基本情報入力シート!M72="","",基本情報入力シート!M72)</f>
        <v/>
      </c>
      <c r="K33" s="468" t="str">
        <f>IF(基本情報入力シート!R72="","",基本情報入力シート!R72)</f>
        <v/>
      </c>
      <c r="L33" s="468" t="str">
        <f>IF(基本情報入力シート!W72="","",基本情報入力シート!W72)</f>
        <v/>
      </c>
      <c r="M33" s="469" t="str">
        <f>IF(基本情報入力シート!X72="","",基本情報入力シート!X72)</f>
        <v/>
      </c>
      <c r="N33" s="470" t="str">
        <f>IF(基本情報入力シート!Y72="","",基本情報入力シート!Y72)</f>
        <v/>
      </c>
      <c r="O33" s="103"/>
      <c r="P33" s="1069"/>
      <c r="Q33" s="1070"/>
      <c r="R33" s="494" t="str">
        <f>IFERROR(IF('別紙様式3-2（４・５月）'!Z35="ベア加算","",P33*VLOOKUP(N33,【参考】数式用!$AD$2:$AH$27,MATCH(O33,【参考】数式用!$K$4:$N$4,0)+1,0)),"")</f>
        <v/>
      </c>
      <c r="S33" s="127"/>
      <c r="T33" s="1071"/>
      <c r="U33" s="1072"/>
      <c r="V33" s="495" t="str">
        <f>IFERROR(P33*VLOOKUP(AF33,【参考】数式用4!$DC$3:$DZ$106,MATCH(N33,【参考】数式用4!$DC$2:$DZ$2,0)),"")</f>
        <v/>
      </c>
      <c r="W33" s="104"/>
      <c r="X33" s="126"/>
      <c r="Y33" s="1039" t="str">
        <f>IFERROR(IF('別紙様式3-2（４・５月）'!Z35="ベア加算","",W33*VLOOKUP(N33,【参考】数式用!$AD$2:$AH$27,MATCH(O33,【参考】数式用!$K$4:$N$4,0)+1,0)),"")</f>
        <v/>
      </c>
      <c r="Z33" s="1039"/>
      <c r="AA33" s="127"/>
      <c r="AB33" s="128"/>
      <c r="AC33" s="496" t="str">
        <f>IFERROR(X33*VLOOKUP(AG33,【参考】数式用4!$DC$3:$DZ$106,MATCH(N33,【参考】数式用4!$DC$2:$DZ$2,0)),"")</f>
        <v/>
      </c>
      <c r="AD33" s="463" t="str">
        <f t="shared" si="2"/>
        <v/>
      </c>
      <c r="AE33" s="464" t="str">
        <f t="shared" si="3"/>
        <v/>
      </c>
      <c r="AF33" s="492" t="str">
        <f>IF(O33="","",'別紙様式3-2（４・５月）'!O35&amp;'別紙様式3-2（４・５月）'!P35&amp;'別紙様式3-2（４・５月）'!Q35&amp;"から"&amp;O33)</f>
        <v/>
      </c>
      <c r="AG33" s="492" t="str">
        <f>IF(OR(W33="",W33="―"),"",'別紙様式3-2（４・５月）'!O35&amp;'別紙様式3-2（４・５月）'!P35&amp;'別紙様式3-2（４・５月）'!Q35&amp;"から"&amp;W33)</f>
        <v/>
      </c>
      <c r="AH33" s="437"/>
      <c r="AI33" s="437"/>
      <c r="AJ33" s="437"/>
      <c r="AK33" s="437"/>
      <c r="AL33" s="437"/>
      <c r="AM33" s="437"/>
      <c r="AN33" s="437"/>
      <c r="AO33" s="437"/>
    </row>
    <row r="34" spans="1:41" s="436" customFormat="1" ht="24.95" customHeight="1">
      <c r="A34" s="493">
        <v>21</v>
      </c>
      <c r="B34" s="951" t="str">
        <f>IF(基本情報入力シート!C73="","",基本情報入力シート!C73)</f>
        <v/>
      </c>
      <c r="C34" s="952"/>
      <c r="D34" s="952"/>
      <c r="E34" s="952"/>
      <c r="F34" s="952"/>
      <c r="G34" s="952"/>
      <c r="H34" s="952"/>
      <c r="I34" s="953"/>
      <c r="J34" s="467" t="str">
        <f>IF(基本情報入力シート!M73="","",基本情報入力シート!M73)</f>
        <v/>
      </c>
      <c r="K34" s="468" t="str">
        <f>IF(基本情報入力シート!R73="","",基本情報入力シート!R73)</f>
        <v/>
      </c>
      <c r="L34" s="468" t="str">
        <f>IF(基本情報入力シート!W73="","",基本情報入力シート!W73)</f>
        <v/>
      </c>
      <c r="M34" s="469" t="str">
        <f>IF(基本情報入力シート!X73="","",基本情報入力シート!X73)</f>
        <v/>
      </c>
      <c r="N34" s="470" t="str">
        <f>IF(基本情報入力シート!Y73="","",基本情報入力シート!Y73)</f>
        <v/>
      </c>
      <c r="O34" s="103"/>
      <c r="P34" s="1069"/>
      <c r="Q34" s="1070"/>
      <c r="R34" s="494" t="str">
        <f>IFERROR(IF('別紙様式3-2（４・５月）'!Z36="ベア加算","",P34*VLOOKUP(N34,【参考】数式用!$AD$2:$AH$27,MATCH(O34,【参考】数式用!$K$4:$N$4,0)+1,0)),"")</f>
        <v/>
      </c>
      <c r="S34" s="127"/>
      <c r="T34" s="1071"/>
      <c r="U34" s="1072"/>
      <c r="V34" s="495" t="str">
        <f>IFERROR(P34*VLOOKUP(AF34,【参考】数式用4!$DC$3:$DZ$106,MATCH(N34,【参考】数式用4!$DC$2:$DZ$2,0)),"")</f>
        <v/>
      </c>
      <c r="W34" s="104"/>
      <c r="X34" s="126"/>
      <c r="Y34" s="1039" t="str">
        <f>IFERROR(IF('別紙様式3-2（４・５月）'!Z36="ベア加算","",W34*VLOOKUP(N34,【参考】数式用!$AD$2:$AH$27,MATCH(O34,【参考】数式用!$K$4:$N$4,0)+1,0)),"")</f>
        <v/>
      </c>
      <c r="Z34" s="1039"/>
      <c r="AA34" s="127"/>
      <c r="AB34" s="128"/>
      <c r="AC34" s="496" t="str">
        <f>IFERROR(X34*VLOOKUP(AG34,【参考】数式用4!$DC$3:$DZ$106,MATCH(N34,【参考】数式用4!$DC$2:$DZ$2,0)),"")</f>
        <v/>
      </c>
      <c r="AD34" s="463" t="str">
        <f t="shared" si="2"/>
        <v/>
      </c>
      <c r="AE34" s="464" t="str">
        <f t="shared" si="3"/>
        <v/>
      </c>
      <c r="AF34" s="492" t="str">
        <f>IF(O34="","",'別紙様式3-2（４・５月）'!O36&amp;'別紙様式3-2（４・５月）'!P36&amp;'別紙様式3-2（４・５月）'!Q36&amp;"から"&amp;O34)</f>
        <v/>
      </c>
      <c r="AG34" s="492" t="str">
        <f>IF(OR(W34="",W34="―"),"",'別紙様式3-2（４・５月）'!O36&amp;'別紙様式3-2（４・５月）'!P36&amp;'別紙様式3-2（４・５月）'!Q36&amp;"から"&amp;W34)</f>
        <v/>
      </c>
      <c r="AH34" s="437"/>
      <c r="AI34" s="437"/>
      <c r="AJ34" s="437"/>
      <c r="AK34" s="437"/>
      <c r="AL34" s="437"/>
      <c r="AM34" s="437"/>
      <c r="AN34" s="437"/>
      <c r="AO34" s="437"/>
    </row>
    <row r="35" spans="1:41" s="436" customFormat="1" ht="24.95" customHeight="1">
      <c r="A35" s="493">
        <v>22</v>
      </c>
      <c r="B35" s="951" t="str">
        <f>IF(基本情報入力シート!C74="","",基本情報入力シート!C74)</f>
        <v/>
      </c>
      <c r="C35" s="952"/>
      <c r="D35" s="952"/>
      <c r="E35" s="952"/>
      <c r="F35" s="952"/>
      <c r="G35" s="952"/>
      <c r="H35" s="952"/>
      <c r="I35" s="953"/>
      <c r="J35" s="467" t="str">
        <f>IF(基本情報入力シート!M74="","",基本情報入力シート!M74)</f>
        <v/>
      </c>
      <c r="K35" s="468" t="str">
        <f>IF(基本情報入力シート!R74="","",基本情報入力シート!R74)</f>
        <v/>
      </c>
      <c r="L35" s="468" t="str">
        <f>IF(基本情報入力シート!W74="","",基本情報入力シート!W74)</f>
        <v/>
      </c>
      <c r="M35" s="469" t="str">
        <f>IF(基本情報入力シート!X74="","",基本情報入力シート!X74)</f>
        <v/>
      </c>
      <c r="N35" s="470" t="str">
        <f>IF(基本情報入力シート!Y74="","",基本情報入力シート!Y74)</f>
        <v/>
      </c>
      <c r="O35" s="103"/>
      <c r="P35" s="1069"/>
      <c r="Q35" s="1070"/>
      <c r="R35" s="494" t="str">
        <f>IFERROR(IF('別紙様式3-2（４・５月）'!Z37="ベア加算","",P35*VLOOKUP(N35,【参考】数式用!$AD$2:$AH$27,MATCH(O35,【参考】数式用!$K$4:$N$4,0)+1,0)),"")</f>
        <v/>
      </c>
      <c r="S35" s="127"/>
      <c r="T35" s="1071"/>
      <c r="U35" s="1072"/>
      <c r="V35" s="495" t="str">
        <f>IFERROR(P35*VLOOKUP(AF35,【参考】数式用4!$DC$3:$DZ$106,MATCH(N35,【参考】数式用4!$DC$2:$DZ$2,0)),"")</f>
        <v/>
      </c>
      <c r="W35" s="104"/>
      <c r="X35" s="126"/>
      <c r="Y35" s="1039" t="str">
        <f>IFERROR(IF('別紙様式3-2（４・５月）'!Z37="ベア加算","",W35*VLOOKUP(N35,【参考】数式用!$AD$2:$AH$27,MATCH(O35,【参考】数式用!$K$4:$N$4,0)+1,0)),"")</f>
        <v/>
      </c>
      <c r="Z35" s="1039"/>
      <c r="AA35" s="127"/>
      <c r="AB35" s="128"/>
      <c r="AC35" s="496" t="str">
        <f>IFERROR(X35*VLOOKUP(AG35,【参考】数式用4!$DC$3:$DZ$106,MATCH(N35,【参考】数式用4!$DC$2:$DZ$2,0)),"")</f>
        <v/>
      </c>
      <c r="AD35" s="463" t="str">
        <f t="shared" si="2"/>
        <v/>
      </c>
      <c r="AE35" s="464" t="str">
        <f t="shared" si="3"/>
        <v/>
      </c>
      <c r="AF35" s="492" t="str">
        <f>IF(O35="","",'別紙様式3-2（４・５月）'!O37&amp;'別紙様式3-2（４・５月）'!P37&amp;'別紙様式3-2（４・５月）'!Q37&amp;"から"&amp;O35)</f>
        <v/>
      </c>
      <c r="AG35" s="492" t="str">
        <f>IF(OR(W35="",W35="―"),"",'別紙様式3-2（４・５月）'!O37&amp;'別紙様式3-2（４・５月）'!P37&amp;'別紙様式3-2（４・５月）'!Q37&amp;"から"&amp;W35)</f>
        <v/>
      </c>
      <c r="AH35" s="437"/>
      <c r="AI35" s="437"/>
      <c r="AJ35" s="437"/>
      <c r="AK35" s="437"/>
      <c r="AL35" s="437"/>
      <c r="AM35" s="437"/>
      <c r="AN35" s="437"/>
      <c r="AO35" s="437"/>
    </row>
    <row r="36" spans="1:41" s="436" customFormat="1" ht="24.95" customHeight="1">
      <c r="A36" s="493">
        <v>23</v>
      </c>
      <c r="B36" s="951" t="str">
        <f>IF(基本情報入力シート!C75="","",基本情報入力シート!C75)</f>
        <v/>
      </c>
      <c r="C36" s="952"/>
      <c r="D36" s="952"/>
      <c r="E36" s="952"/>
      <c r="F36" s="952"/>
      <c r="G36" s="952"/>
      <c r="H36" s="952"/>
      <c r="I36" s="953"/>
      <c r="J36" s="467" t="str">
        <f>IF(基本情報入力シート!M75="","",基本情報入力シート!M75)</f>
        <v/>
      </c>
      <c r="K36" s="468" t="str">
        <f>IF(基本情報入力シート!R75="","",基本情報入力シート!R75)</f>
        <v/>
      </c>
      <c r="L36" s="468" t="str">
        <f>IF(基本情報入力シート!W75="","",基本情報入力シート!W75)</f>
        <v/>
      </c>
      <c r="M36" s="469" t="str">
        <f>IF(基本情報入力シート!X75="","",基本情報入力シート!X75)</f>
        <v/>
      </c>
      <c r="N36" s="470" t="str">
        <f>IF(基本情報入力シート!Y75="","",基本情報入力シート!Y75)</f>
        <v/>
      </c>
      <c r="O36" s="103"/>
      <c r="P36" s="1069"/>
      <c r="Q36" s="1070"/>
      <c r="R36" s="494" t="str">
        <f>IFERROR(IF('別紙様式3-2（４・５月）'!Z38="ベア加算","",P36*VLOOKUP(N36,【参考】数式用!$AD$2:$AH$27,MATCH(O36,【参考】数式用!$K$4:$N$4,0)+1,0)),"")</f>
        <v/>
      </c>
      <c r="S36" s="127"/>
      <c r="T36" s="1071"/>
      <c r="U36" s="1072"/>
      <c r="V36" s="495" t="str">
        <f>IFERROR(P36*VLOOKUP(AF36,【参考】数式用4!$DC$3:$DZ$106,MATCH(N36,【参考】数式用4!$DC$2:$DZ$2,0)),"")</f>
        <v/>
      </c>
      <c r="W36" s="104"/>
      <c r="X36" s="126"/>
      <c r="Y36" s="1039" t="str">
        <f>IFERROR(IF('別紙様式3-2（４・５月）'!Z38="ベア加算","",W36*VLOOKUP(N36,【参考】数式用!$AD$2:$AH$27,MATCH(O36,【参考】数式用!$K$4:$N$4,0)+1,0)),"")</f>
        <v/>
      </c>
      <c r="Z36" s="1039"/>
      <c r="AA36" s="127"/>
      <c r="AB36" s="128"/>
      <c r="AC36" s="496" t="str">
        <f>IFERROR(X36*VLOOKUP(AG36,【参考】数式用4!$DC$3:$DZ$106,MATCH(N36,【参考】数式用4!$DC$2:$DZ$2,0)),"")</f>
        <v/>
      </c>
      <c r="AD36" s="463" t="str">
        <f t="shared" si="2"/>
        <v/>
      </c>
      <c r="AE36" s="464" t="str">
        <f t="shared" si="3"/>
        <v/>
      </c>
      <c r="AF36" s="492" t="str">
        <f>IF(O36="","",'別紙様式3-2（４・５月）'!O38&amp;'別紙様式3-2（４・５月）'!P38&amp;'別紙様式3-2（４・５月）'!Q38&amp;"から"&amp;O36)</f>
        <v/>
      </c>
      <c r="AG36" s="492" t="str">
        <f>IF(OR(W36="",W36="―"),"",'別紙様式3-2（４・５月）'!O38&amp;'別紙様式3-2（４・５月）'!P38&amp;'別紙様式3-2（４・５月）'!Q38&amp;"から"&amp;W36)</f>
        <v/>
      </c>
      <c r="AH36" s="437"/>
      <c r="AI36" s="437"/>
      <c r="AJ36" s="437"/>
      <c r="AK36" s="437"/>
      <c r="AL36" s="437"/>
      <c r="AM36" s="437"/>
      <c r="AN36" s="437"/>
      <c r="AO36" s="437"/>
    </row>
    <row r="37" spans="1:41" s="436" customFormat="1" ht="24.95" customHeight="1">
      <c r="A37" s="493">
        <v>24</v>
      </c>
      <c r="B37" s="951" t="str">
        <f>IF(基本情報入力シート!C76="","",基本情報入力シート!C76)</f>
        <v/>
      </c>
      <c r="C37" s="952"/>
      <c r="D37" s="952"/>
      <c r="E37" s="952"/>
      <c r="F37" s="952"/>
      <c r="G37" s="952"/>
      <c r="H37" s="952"/>
      <c r="I37" s="953"/>
      <c r="J37" s="467" t="str">
        <f>IF(基本情報入力シート!M76="","",基本情報入力シート!M76)</f>
        <v/>
      </c>
      <c r="K37" s="468" t="str">
        <f>IF(基本情報入力シート!R76="","",基本情報入力シート!R76)</f>
        <v/>
      </c>
      <c r="L37" s="468" t="str">
        <f>IF(基本情報入力シート!W76="","",基本情報入力シート!W76)</f>
        <v/>
      </c>
      <c r="M37" s="469" t="str">
        <f>IF(基本情報入力シート!X76="","",基本情報入力シート!X76)</f>
        <v/>
      </c>
      <c r="N37" s="470" t="str">
        <f>IF(基本情報入力シート!Y76="","",基本情報入力シート!Y76)</f>
        <v/>
      </c>
      <c r="O37" s="103"/>
      <c r="P37" s="1069"/>
      <c r="Q37" s="1070"/>
      <c r="R37" s="494" t="str">
        <f>IFERROR(IF('別紙様式3-2（４・５月）'!Z39="ベア加算","",P37*VLOOKUP(N37,【参考】数式用!$AD$2:$AH$27,MATCH(O37,【参考】数式用!$K$4:$N$4,0)+1,0)),"")</f>
        <v/>
      </c>
      <c r="S37" s="127"/>
      <c r="T37" s="1071"/>
      <c r="U37" s="1072"/>
      <c r="V37" s="495" t="str">
        <f>IFERROR(P37*VLOOKUP(AF37,【参考】数式用4!$DC$3:$DZ$106,MATCH(N37,【参考】数式用4!$DC$2:$DZ$2,0)),"")</f>
        <v/>
      </c>
      <c r="W37" s="104"/>
      <c r="X37" s="126"/>
      <c r="Y37" s="1039" t="str">
        <f>IFERROR(IF('別紙様式3-2（４・５月）'!Z39="ベア加算","",W37*VLOOKUP(N37,【参考】数式用!$AD$2:$AH$27,MATCH(O37,【参考】数式用!$K$4:$N$4,0)+1,0)),"")</f>
        <v/>
      </c>
      <c r="Z37" s="1039"/>
      <c r="AA37" s="127"/>
      <c r="AB37" s="128"/>
      <c r="AC37" s="496" t="str">
        <f>IFERROR(X37*VLOOKUP(AG37,【参考】数式用4!$DC$3:$DZ$106,MATCH(N37,【参考】数式用4!$DC$2:$DZ$2,0)),"")</f>
        <v/>
      </c>
      <c r="AD37" s="463" t="str">
        <f t="shared" si="2"/>
        <v/>
      </c>
      <c r="AE37" s="464" t="str">
        <f t="shared" si="3"/>
        <v/>
      </c>
      <c r="AF37" s="492" t="str">
        <f>IF(O37="","",'別紙様式3-2（４・５月）'!O39&amp;'別紙様式3-2（４・５月）'!P39&amp;'別紙様式3-2（４・５月）'!Q39&amp;"から"&amp;O37)</f>
        <v/>
      </c>
      <c r="AG37" s="492" t="str">
        <f>IF(OR(W37="",W37="―"),"",'別紙様式3-2（４・５月）'!O39&amp;'別紙様式3-2（４・５月）'!P39&amp;'別紙様式3-2（４・５月）'!Q39&amp;"から"&amp;W37)</f>
        <v/>
      </c>
      <c r="AH37" s="437"/>
      <c r="AI37" s="437"/>
      <c r="AJ37" s="437"/>
      <c r="AK37" s="437"/>
      <c r="AL37" s="437"/>
      <c r="AM37" s="437"/>
      <c r="AN37" s="437"/>
      <c r="AO37" s="437"/>
    </row>
    <row r="38" spans="1:41" s="436" customFormat="1" ht="24.95" customHeight="1">
      <c r="A38" s="493">
        <v>25</v>
      </c>
      <c r="B38" s="951" t="str">
        <f>IF(基本情報入力シート!C77="","",基本情報入力シート!C77)</f>
        <v/>
      </c>
      <c r="C38" s="952"/>
      <c r="D38" s="952"/>
      <c r="E38" s="952"/>
      <c r="F38" s="952"/>
      <c r="G38" s="952"/>
      <c r="H38" s="952"/>
      <c r="I38" s="953"/>
      <c r="J38" s="467" t="str">
        <f>IF(基本情報入力シート!M77="","",基本情報入力シート!M77)</f>
        <v/>
      </c>
      <c r="K38" s="468" t="str">
        <f>IF(基本情報入力シート!R77="","",基本情報入力シート!R77)</f>
        <v/>
      </c>
      <c r="L38" s="468" t="str">
        <f>IF(基本情報入力シート!W77="","",基本情報入力シート!W77)</f>
        <v/>
      </c>
      <c r="M38" s="469" t="str">
        <f>IF(基本情報入力シート!X77="","",基本情報入力シート!X77)</f>
        <v/>
      </c>
      <c r="N38" s="470" t="str">
        <f>IF(基本情報入力シート!Y77="","",基本情報入力シート!Y77)</f>
        <v/>
      </c>
      <c r="O38" s="103"/>
      <c r="P38" s="1069"/>
      <c r="Q38" s="1070"/>
      <c r="R38" s="494" t="str">
        <f>IFERROR(IF('別紙様式3-2（４・５月）'!Z40="ベア加算","",P38*VLOOKUP(N38,【参考】数式用!$AD$2:$AH$27,MATCH(O38,【参考】数式用!$K$4:$N$4,0)+1,0)),"")</f>
        <v/>
      </c>
      <c r="S38" s="127"/>
      <c r="T38" s="1071"/>
      <c r="U38" s="1072"/>
      <c r="V38" s="495" t="str">
        <f>IFERROR(P38*VLOOKUP(AF38,【参考】数式用4!$DC$3:$DZ$106,MATCH(N38,【参考】数式用4!$DC$2:$DZ$2,0)),"")</f>
        <v/>
      </c>
      <c r="W38" s="104"/>
      <c r="X38" s="126"/>
      <c r="Y38" s="1039" t="str">
        <f>IFERROR(IF('別紙様式3-2（４・５月）'!Z40="ベア加算","",W38*VLOOKUP(N38,【参考】数式用!$AD$2:$AH$27,MATCH(O38,【参考】数式用!$K$4:$N$4,0)+1,0)),"")</f>
        <v/>
      </c>
      <c r="Z38" s="1039"/>
      <c r="AA38" s="127"/>
      <c r="AB38" s="128"/>
      <c r="AC38" s="496" t="str">
        <f>IFERROR(X38*VLOOKUP(AG38,【参考】数式用4!$DC$3:$DZ$106,MATCH(N38,【参考】数式用4!$DC$2:$DZ$2,0)),"")</f>
        <v/>
      </c>
      <c r="AD38" s="463" t="str">
        <f t="shared" si="2"/>
        <v/>
      </c>
      <c r="AE38" s="464" t="str">
        <f t="shared" si="3"/>
        <v/>
      </c>
      <c r="AF38" s="492" t="str">
        <f>IF(O38="","",'別紙様式3-2（４・５月）'!O40&amp;'別紙様式3-2（４・５月）'!P40&amp;'別紙様式3-2（４・５月）'!Q40&amp;"から"&amp;O38)</f>
        <v/>
      </c>
      <c r="AG38" s="492" t="str">
        <f>IF(OR(W38="",W38="―"),"",'別紙様式3-2（４・５月）'!O40&amp;'別紙様式3-2（４・５月）'!P40&amp;'別紙様式3-2（４・５月）'!Q40&amp;"から"&amp;W38)</f>
        <v/>
      </c>
      <c r="AH38" s="437"/>
      <c r="AI38" s="437"/>
      <c r="AJ38" s="437"/>
      <c r="AK38" s="437"/>
      <c r="AL38" s="437"/>
      <c r="AM38" s="437"/>
      <c r="AN38" s="437"/>
      <c r="AO38" s="437"/>
    </row>
    <row r="39" spans="1:41" s="436" customFormat="1" ht="24.95" customHeight="1">
      <c r="A39" s="493">
        <v>26</v>
      </c>
      <c r="B39" s="951" t="str">
        <f>IF(基本情報入力シート!C78="","",基本情報入力シート!C78)</f>
        <v/>
      </c>
      <c r="C39" s="952"/>
      <c r="D39" s="952"/>
      <c r="E39" s="952"/>
      <c r="F39" s="952"/>
      <c r="G39" s="952"/>
      <c r="H39" s="952"/>
      <c r="I39" s="953"/>
      <c r="J39" s="467" t="str">
        <f>IF(基本情報入力シート!M78="","",基本情報入力シート!M78)</f>
        <v/>
      </c>
      <c r="K39" s="468" t="str">
        <f>IF(基本情報入力シート!R78="","",基本情報入力シート!R78)</f>
        <v/>
      </c>
      <c r="L39" s="468" t="str">
        <f>IF(基本情報入力シート!W78="","",基本情報入力シート!W78)</f>
        <v/>
      </c>
      <c r="M39" s="469" t="str">
        <f>IF(基本情報入力シート!X78="","",基本情報入力シート!X78)</f>
        <v/>
      </c>
      <c r="N39" s="470" t="str">
        <f>IF(基本情報入力シート!Y78="","",基本情報入力シート!Y78)</f>
        <v/>
      </c>
      <c r="O39" s="103"/>
      <c r="P39" s="1069"/>
      <c r="Q39" s="1070"/>
      <c r="R39" s="494" t="str">
        <f>IFERROR(IF('別紙様式3-2（４・５月）'!Z41="ベア加算","",P39*VLOOKUP(N39,【参考】数式用!$AD$2:$AH$27,MATCH(O39,【参考】数式用!$K$4:$N$4,0)+1,0)),"")</f>
        <v/>
      </c>
      <c r="S39" s="127"/>
      <c r="T39" s="1071"/>
      <c r="U39" s="1072"/>
      <c r="V39" s="495" t="str">
        <f>IFERROR(P39*VLOOKUP(AF39,【参考】数式用4!$DC$3:$DZ$106,MATCH(N39,【参考】数式用4!$DC$2:$DZ$2,0)),"")</f>
        <v/>
      </c>
      <c r="W39" s="104"/>
      <c r="X39" s="126"/>
      <c r="Y39" s="1039" t="str">
        <f>IFERROR(IF('別紙様式3-2（４・５月）'!Z41="ベア加算","",W39*VLOOKUP(N39,【参考】数式用!$AD$2:$AH$27,MATCH(O39,【参考】数式用!$K$4:$N$4,0)+1,0)),"")</f>
        <v/>
      </c>
      <c r="Z39" s="1039"/>
      <c r="AA39" s="127"/>
      <c r="AB39" s="128"/>
      <c r="AC39" s="496" t="str">
        <f>IFERROR(X39*VLOOKUP(AG39,【参考】数式用4!$DC$3:$DZ$106,MATCH(N39,【参考】数式用4!$DC$2:$DZ$2,0)),"")</f>
        <v/>
      </c>
      <c r="AD39" s="463" t="str">
        <f t="shared" si="2"/>
        <v/>
      </c>
      <c r="AE39" s="464" t="str">
        <f t="shared" si="3"/>
        <v/>
      </c>
      <c r="AF39" s="492" t="str">
        <f>IF(O39="","",'別紙様式3-2（４・５月）'!O41&amp;'別紙様式3-2（４・５月）'!P41&amp;'別紙様式3-2（４・５月）'!Q41&amp;"から"&amp;O39)</f>
        <v/>
      </c>
      <c r="AG39" s="492" t="str">
        <f>IF(OR(W39="",W39="―"),"",'別紙様式3-2（４・５月）'!O41&amp;'別紙様式3-2（４・５月）'!P41&amp;'別紙様式3-2（４・５月）'!Q41&amp;"から"&amp;W39)</f>
        <v/>
      </c>
      <c r="AH39" s="437"/>
      <c r="AI39" s="437"/>
      <c r="AJ39" s="437"/>
      <c r="AK39" s="437"/>
      <c r="AL39" s="437"/>
      <c r="AM39" s="437"/>
      <c r="AN39" s="437"/>
      <c r="AO39" s="437"/>
    </row>
    <row r="40" spans="1:41" s="436" customFormat="1" ht="24.95" customHeight="1">
      <c r="A40" s="493">
        <v>27</v>
      </c>
      <c r="B40" s="951" t="str">
        <f>IF(基本情報入力シート!C79="","",基本情報入力シート!C79)</f>
        <v/>
      </c>
      <c r="C40" s="952"/>
      <c r="D40" s="952"/>
      <c r="E40" s="952"/>
      <c r="F40" s="952"/>
      <c r="G40" s="952"/>
      <c r="H40" s="952"/>
      <c r="I40" s="953"/>
      <c r="J40" s="467" t="str">
        <f>IF(基本情報入力シート!M79="","",基本情報入力シート!M79)</f>
        <v/>
      </c>
      <c r="K40" s="468" t="str">
        <f>IF(基本情報入力シート!R79="","",基本情報入力シート!R79)</f>
        <v/>
      </c>
      <c r="L40" s="468" t="str">
        <f>IF(基本情報入力シート!W79="","",基本情報入力シート!W79)</f>
        <v/>
      </c>
      <c r="M40" s="469" t="str">
        <f>IF(基本情報入力シート!X79="","",基本情報入力シート!X79)</f>
        <v/>
      </c>
      <c r="N40" s="470" t="str">
        <f>IF(基本情報入力シート!Y79="","",基本情報入力シート!Y79)</f>
        <v/>
      </c>
      <c r="O40" s="103"/>
      <c r="P40" s="1069"/>
      <c r="Q40" s="1070"/>
      <c r="R40" s="494" t="str">
        <f>IFERROR(IF('別紙様式3-2（４・５月）'!Z42="ベア加算","",P40*VLOOKUP(N40,【参考】数式用!$AD$2:$AH$27,MATCH(O40,【参考】数式用!$K$4:$N$4,0)+1,0)),"")</f>
        <v/>
      </c>
      <c r="S40" s="127"/>
      <c r="T40" s="1071"/>
      <c r="U40" s="1072"/>
      <c r="V40" s="495" t="str">
        <f>IFERROR(P40*VLOOKUP(AF40,【参考】数式用4!$DC$3:$DZ$106,MATCH(N40,【参考】数式用4!$DC$2:$DZ$2,0)),"")</f>
        <v/>
      </c>
      <c r="W40" s="104"/>
      <c r="X40" s="126"/>
      <c r="Y40" s="1039" t="str">
        <f>IFERROR(IF('別紙様式3-2（４・５月）'!Z42="ベア加算","",W40*VLOOKUP(N40,【参考】数式用!$AD$2:$AH$27,MATCH(O40,【参考】数式用!$K$4:$N$4,0)+1,0)),"")</f>
        <v/>
      </c>
      <c r="Z40" s="1039"/>
      <c r="AA40" s="127"/>
      <c r="AB40" s="128"/>
      <c r="AC40" s="496" t="str">
        <f>IFERROR(X40*VLOOKUP(AG40,【参考】数式用4!$DC$3:$DZ$106,MATCH(N40,【参考】数式用4!$DC$2:$DZ$2,0)),"")</f>
        <v/>
      </c>
      <c r="AD40" s="463" t="str">
        <f t="shared" si="2"/>
        <v/>
      </c>
      <c r="AE40" s="464" t="str">
        <f t="shared" si="3"/>
        <v/>
      </c>
      <c r="AF40" s="492" t="str">
        <f>IF(O40="","",'別紙様式3-2（４・５月）'!O42&amp;'別紙様式3-2（４・５月）'!P42&amp;'別紙様式3-2（４・５月）'!Q42&amp;"から"&amp;O40)</f>
        <v/>
      </c>
      <c r="AG40" s="492" t="str">
        <f>IF(OR(W40="",W40="―"),"",'別紙様式3-2（４・５月）'!O42&amp;'別紙様式3-2（４・５月）'!P42&amp;'別紙様式3-2（４・５月）'!Q42&amp;"から"&amp;W40)</f>
        <v/>
      </c>
      <c r="AH40" s="437"/>
      <c r="AI40" s="437"/>
      <c r="AJ40" s="437"/>
      <c r="AK40" s="437"/>
      <c r="AL40" s="437"/>
      <c r="AM40" s="437"/>
      <c r="AN40" s="437"/>
      <c r="AO40" s="437"/>
    </row>
    <row r="41" spans="1:41" s="436" customFormat="1" ht="24.95" customHeight="1">
      <c r="A41" s="493">
        <v>28</v>
      </c>
      <c r="B41" s="951" t="str">
        <f>IF(基本情報入力シート!C80="","",基本情報入力シート!C80)</f>
        <v/>
      </c>
      <c r="C41" s="952"/>
      <c r="D41" s="952"/>
      <c r="E41" s="952"/>
      <c r="F41" s="952"/>
      <c r="G41" s="952"/>
      <c r="H41" s="952"/>
      <c r="I41" s="953"/>
      <c r="J41" s="467" t="str">
        <f>IF(基本情報入力シート!M80="","",基本情報入力シート!M80)</f>
        <v/>
      </c>
      <c r="K41" s="468" t="str">
        <f>IF(基本情報入力シート!R80="","",基本情報入力シート!R80)</f>
        <v/>
      </c>
      <c r="L41" s="468" t="str">
        <f>IF(基本情報入力シート!W80="","",基本情報入力シート!W80)</f>
        <v/>
      </c>
      <c r="M41" s="469" t="str">
        <f>IF(基本情報入力シート!X80="","",基本情報入力シート!X80)</f>
        <v/>
      </c>
      <c r="N41" s="470" t="str">
        <f>IF(基本情報入力シート!Y80="","",基本情報入力シート!Y80)</f>
        <v/>
      </c>
      <c r="O41" s="103"/>
      <c r="P41" s="1069"/>
      <c r="Q41" s="1070"/>
      <c r="R41" s="494" t="str">
        <f>IFERROR(IF('別紙様式3-2（４・５月）'!Z43="ベア加算","",P41*VLOOKUP(N41,【参考】数式用!$AD$2:$AH$27,MATCH(O41,【参考】数式用!$K$4:$N$4,0)+1,0)),"")</f>
        <v/>
      </c>
      <c r="S41" s="127"/>
      <c r="T41" s="1071"/>
      <c r="U41" s="1072"/>
      <c r="V41" s="495" t="str">
        <f>IFERROR(P41*VLOOKUP(AF41,【参考】数式用4!$DC$3:$DZ$106,MATCH(N41,【参考】数式用4!$DC$2:$DZ$2,0)),"")</f>
        <v/>
      </c>
      <c r="W41" s="104"/>
      <c r="X41" s="126"/>
      <c r="Y41" s="1039" t="str">
        <f>IFERROR(IF('別紙様式3-2（４・５月）'!Z43="ベア加算","",W41*VLOOKUP(N41,【参考】数式用!$AD$2:$AH$27,MATCH(O41,【参考】数式用!$K$4:$N$4,0)+1,0)),"")</f>
        <v/>
      </c>
      <c r="Z41" s="1039"/>
      <c r="AA41" s="127"/>
      <c r="AB41" s="128"/>
      <c r="AC41" s="496" t="str">
        <f>IFERROR(X41*VLOOKUP(AG41,【参考】数式用4!$DC$3:$DZ$106,MATCH(N41,【参考】数式用4!$DC$2:$DZ$2,0)),"")</f>
        <v/>
      </c>
      <c r="AD41" s="463" t="str">
        <f t="shared" si="2"/>
        <v/>
      </c>
      <c r="AE41" s="464" t="str">
        <f t="shared" si="3"/>
        <v/>
      </c>
      <c r="AF41" s="492" t="str">
        <f>IF(O41="","",'別紙様式3-2（４・５月）'!O43&amp;'別紙様式3-2（４・５月）'!P43&amp;'別紙様式3-2（４・５月）'!Q43&amp;"から"&amp;O41)</f>
        <v/>
      </c>
      <c r="AG41" s="492" t="str">
        <f>IF(OR(W41="",W41="―"),"",'別紙様式3-2（４・５月）'!O43&amp;'別紙様式3-2（４・５月）'!P43&amp;'別紙様式3-2（４・５月）'!Q43&amp;"から"&amp;W41)</f>
        <v/>
      </c>
      <c r="AH41" s="437"/>
      <c r="AI41" s="437"/>
      <c r="AJ41" s="437"/>
      <c r="AK41" s="437"/>
      <c r="AL41" s="437"/>
      <c r="AM41" s="437"/>
      <c r="AN41" s="437"/>
      <c r="AO41" s="437"/>
    </row>
    <row r="42" spans="1:41" s="436" customFormat="1" ht="24.95" customHeight="1">
      <c r="A42" s="493">
        <v>29</v>
      </c>
      <c r="B42" s="951" t="str">
        <f>IF(基本情報入力シート!C81="","",基本情報入力シート!C81)</f>
        <v/>
      </c>
      <c r="C42" s="952"/>
      <c r="D42" s="952"/>
      <c r="E42" s="952"/>
      <c r="F42" s="952"/>
      <c r="G42" s="952"/>
      <c r="H42" s="952"/>
      <c r="I42" s="953"/>
      <c r="J42" s="467" t="str">
        <f>IF(基本情報入力シート!M81="","",基本情報入力シート!M81)</f>
        <v/>
      </c>
      <c r="K42" s="468" t="str">
        <f>IF(基本情報入力シート!R81="","",基本情報入力シート!R81)</f>
        <v/>
      </c>
      <c r="L42" s="468" t="str">
        <f>IF(基本情報入力シート!W81="","",基本情報入力シート!W81)</f>
        <v/>
      </c>
      <c r="M42" s="469" t="str">
        <f>IF(基本情報入力シート!X81="","",基本情報入力シート!X81)</f>
        <v/>
      </c>
      <c r="N42" s="470" t="str">
        <f>IF(基本情報入力シート!Y81="","",基本情報入力シート!Y81)</f>
        <v/>
      </c>
      <c r="O42" s="103"/>
      <c r="P42" s="1069"/>
      <c r="Q42" s="1070"/>
      <c r="R42" s="494" t="str">
        <f>IFERROR(IF('別紙様式3-2（４・５月）'!Z44="ベア加算","",P42*VLOOKUP(N42,【参考】数式用!$AD$2:$AH$27,MATCH(O42,【参考】数式用!$K$4:$N$4,0)+1,0)),"")</f>
        <v/>
      </c>
      <c r="S42" s="127"/>
      <c r="T42" s="1071"/>
      <c r="U42" s="1072"/>
      <c r="V42" s="495" t="str">
        <f>IFERROR(P42*VLOOKUP(AF42,【参考】数式用4!$DC$3:$DZ$106,MATCH(N42,【参考】数式用4!$DC$2:$DZ$2,0)),"")</f>
        <v/>
      </c>
      <c r="W42" s="104"/>
      <c r="X42" s="126"/>
      <c r="Y42" s="1039" t="str">
        <f>IFERROR(IF('別紙様式3-2（４・５月）'!Z44="ベア加算","",W42*VLOOKUP(N42,【参考】数式用!$AD$2:$AH$27,MATCH(O42,【参考】数式用!$K$4:$N$4,0)+1,0)),"")</f>
        <v/>
      </c>
      <c r="Z42" s="1039"/>
      <c r="AA42" s="127"/>
      <c r="AB42" s="128"/>
      <c r="AC42" s="496" t="str">
        <f>IFERROR(X42*VLOOKUP(AG42,【参考】数式用4!$DC$3:$DZ$106,MATCH(N42,【参考】数式用4!$DC$2:$DZ$2,0)),"")</f>
        <v/>
      </c>
      <c r="AD42" s="463" t="str">
        <f t="shared" si="2"/>
        <v/>
      </c>
      <c r="AE42" s="464" t="str">
        <f t="shared" si="3"/>
        <v/>
      </c>
      <c r="AF42" s="492" t="str">
        <f>IF(O42="","",'別紙様式3-2（４・５月）'!O44&amp;'別紙様式3-2（４・５月）'!P44&amp;'別紙様式3-2（４・５月）'!Q44&amp;"から"&amp;O42)</f>
        <v/>
      </c>
      <c r="AG42" s="492" t="str">
        <f>IF(OR(W42="",W42="―"),"",'別紙様式3-2（４・５月）'!O44&amp;'別紙様式3-2（４・５月）'!P44&amp;'別紙様式3-2（４・５月）'!Q44&amp;"から"&amp;W42)</f>
        <v/>
      </c>
      <c r="AH42" s="437"/>
      <c r="AI42" s="437"/>
      <c r="AJ42" s="437"/>
      <c r="AK42" s="437"/>
      <c r="AL42" s="437"/>
      <c r="AM42" s="437"/>
      <c r="AN42" s="437"/>
      <c r="AO42" s="437"/>
    </row>
    <row r="43" spans="1:41" s="436" customFormat="1" ht="24.95" customHeight="1">
      <c r="A43" s="493">
        <v>30</v>
      </c>
      <c r="B43" s="951" t="str">
        <f>IF(基本情報入力シート!C82="","",基本情報入力シート!C82)</f>
        <v/>
      </c>
      <c r="C43" s="952"/>
      <c r="D43" s="952"/>
      <c r="E43" s="952"/>
      <c r="F43" s="952"/>
      <c r="G43" s="952"/>
      <c r="H43" s="952"/>
      <c r="I43" s="953"/>
      <c r="J43" s="467" t="str">
        <f>IF(基本情報入力シート!M82="","",基本情報入力シート!M82)</f>
        <v/>
      </c>
      <c r="K43" s="468" t="str">
        <f>IF(基本情報入力シート!R82="","",基本情報入力シート!R82)</f>
        <v/>
      </c>
      <c r="L43" s="468" t="str">
        <f>IF(基本情報入力シート!W82="","",基本情報入力シート!W82)</f>
        <v/>
      </c>
      <c r="M43" s="469" t="str">
        <f>IF(基本情報入力シート!X82="","",基本情報入力シート!X82)</f>
        <v/>
      </c>
      <c r="N43" s="470" t="str">
        <f>IF(基本情報入力シート!Y82="","",基本情報入力シート!Y82)</f>
        <v/>
      </c>
      <c r="O43" s="103"/>
      <c r="P43" s="1069"/>
      <c r="Q43" s="1070"/>
      <c r="R43" s="494" t="str">
        <f>IFERROR(IF('別紙様式3-2（４・５月）'!Z45="ベア加算","",P43*VLOOKUP(N43,【参考】数式用!$AD$2:$AH$27,MATCH(O43,【参考】数式用!$K$4:$N$4,0)+1,0)),"")</f>
        <v/>
      </c>
      <c r="S43" s="127"/>
      <c r="T43" s="1071"/>
      <c r="U43" s="1072"/>
      <c r="V43" s="495" t="str">
        <f>IFERROR(P43*VLOOKUP(AF43,【参考】数式用4!$DC$3:$DZ$106,MATCH(N43,【参考】数式用4!$DC$2:$DZ$2,0)),"")</f>
        <v/>
      </c>
      <c r="W43" s="104"/>
      <c r="X43" s="126"/>
      <c r="Y43" s="1039" t="str">
        <f>IFERROR(IF('別紙様式3-2（４・５月）'!Z45="ベア加算","",W43*VLOOKUP(N43,【参考】数式用!$AD$2:$AH$27,MATCH(O43,【参考】数式用!$K$4:$N$4,0)+1,0)),"")</f>
        <v/>
      </c>
      <c r="Z43" s="1039"/>
      <c r="AA43" s="127"/>
      <c r="AB43" s="128"/>
      <c r="AC43" s="496" t="str">
        <f>IFERROR(X43*VLOOKUP(AG43,【参考】数式用4!$DC$3:$DZ$106,MATCH(N43,【参考】数式用4!$DC$2:$DZ$2,0)),"")</f>
        <v/>
      </c>
      <c r="AD43" s="463" t="str">
        <f t="shared" si="2"/>
        <v/>
      </c>
      <c r="AE43" s="464" t="str">
        <f t="shared" si="3"/>
        <v/>
      </c>
      <c r="AF43" s="492" t="str">
        <f>IF(O43="","",'別紙様式3-2（４・５月）'!O45&amp;'別紙様式3-2（４・５月）'!P45&amp;'別紙様式3-2（４・５月）'!Q45&amp;"から"&amp;O43)</f>
        <v/>
      </c>
      <c r="AG43" s="492" t="str">
        <f>IF(OR(W43="",W43="―"),"",'別紙様式3-2（４・５月）'!O45&amp;'別紙様式3-2（４・５月）'!P45&amp;'別紙様式3-2（４・５月）'!Q45&amp;"から"&amp;W43)</f>
        <v/>
      </c>
      <c r="AH43" s="437"/>
      <c r="AI43" s="437"/>
      <c r="AJ43" s="437"/>
      <c r="AK43" s="437"/>
      <c r="AL43" s="437"/>
      <c r="AM43" s="437"/>
      <c r="AN43" s="437"/>
      <c r="AO43" s="437"/>
    </row>
    <row r="44" spans="1:41" s="436" customFormat="1" ht="24.95" customHeight="1">
      <c r="A44" s="493">
        <v>31</v>
      </c>
      <c r="B44" s="951" t="str">
        <f>IF(基本情報入力シート!C83="","",基本情報入力シート!C83)</f>
        <v/>
      </c>
      <c r="C44" s="952"/>
      <c r="D44" s="952"/>
      <c r="E44" s="952"/>
      <c r="F44" s="952"/>
      <c r="G44" s="952"/>
      <c r="H44" s="952"/>
      <c r="I44" s="953"/>
      <c r="J44" s="467" t="str">
        <f>IF(基本情報入力シート!M83="","",基本情報入力シート!M83)</f>
        <v/>
      </c>
      <c r="K44" s="468" t="str">
        <f>IF(基本情報入力シート!R83="","",基本情報入力シート!R83)</f>
        <v/>
      </c>
      <c r="L44" s="468" t="str">
        <f>IF(基本情報入力シート!W83="","",基本情報入力シート!W83)</f>
        <v/>
      </c>
      <c r="M44" s="469" t="str">
        <f>IF(基本情報入力シート!X83="","",基本情報入力シート!X83)</f>
        <v/>
      </c>
      <c r="N44" s="470" t="str">
        <f>IF(基本情報入力シート!Y83="","",基本情報入力シート!Y83)</f>
        <v/>
      </c>
      <c r="O44" s="103"/>
      <c r="P44" s="1069"/>
      <c r="Q44" s="1070"/>
      <c r="R44" s="494" t="str">
        <f>IFERROR(IF('別紙様式3-2（４・５月）'!Z46="ベア加算","",P44*VLOOKUP(N44,【参考】数式用!$AD$2:$AH$27,MATCH(O44,【参考】数式用!$K$4:$N$4,0)+1,0)),"")</f>
        <v/>
      </c>
      <c r="S44" s="127"/>
      <c r="T44" s="1071"/>
      <c r="U44" s="1072"/>
      <c r="V44" s="495" t="str">
        <f>IFERROR(P44*VLOOKUP(AF44,【参考】数式用4!$DC$3:$DZ$106,MATCH(N44,【参考】数式用4!$DC$2:$DZ$2,0)),"")</f>
        <v/>
      </c>
      <c r="W44" s="104"/>
      <c r="X44" s="126"/>
      <c r="Y44" s="1039" t="str">
        <f>IFERROR(IF('別紙様式3-2（４・５月）'!Z46="ベア加算","",W44*VLOOKUP(N44,【参考】数式用!$AD$2:$AH$27,MATCH(O44,【参考】数式用!$K$4:$N$4,0)+1,0)),"")</f>
        <v/>
      </c>
      <c r="Z44" s="1039"/>
      <c r="AA44" s="127"/>
      <c r="AB44" s="128"/>
      <c r="AC44" s="496" t="str">
        <f>IFERROR(X44*VLOOKUP(AG44,【参考】数式用4!$DC$3:$DZ$106,MATCH(N44,【参考】数式用4!$DC$2:$DZ$2,0)),"")</f>
        <v/>
      </c>
      <c r="AD44" s="463" t="str">
        <f t="shared" si="2"/>
        <v/>
      </c>
      <c r="AE44" s="464" t="str">
        <f t="shared" si="3"/>
        <v/>
      </c>
      <c r="AF44" s="492" t="str">
        <f>IF(O44="","",'別紙様式3-2（４・５月）'!O46&amp;'別紙様式3-2（４・５月）'!P46&amp;'別紙様式3-2（４・５月）'!Q46&amp;"から"&amp;O44)</f>
        <v/>
      </c>
      <c r="AG44" s="492" t="str">
        <f>IF(OR(W44="",W44="―"),"",'別紙様式3-2（４・５月）'!O46&amp;'別紙様式3-2（４・５月）'!P46&amp;'別紙様式3-2（４・５月）'!Q46&amp;"から"&amp;W44)</f>
        <v/>
      </c>
      <c r="AH44" s="437"/>
      <c r="AI44" s="437"/>
      <c r="AJ44" s="437"/>
      <c r="AK44" s="437"/>
      <c r="AL44" s="437"/>
      <c r="AM44" s="437"/>
      <c r="AN44" s="437"/>
      <c r="AO44" s="437"/>
    </row>
    <row r="45" spans="1:41" s="436" customFormat="1" ht="24.95" customHeight="1">
      <c r="A45" s="493">
        <v>32</v>
      </c>
      <c r="B45" s="951" t="str">
        <f>IF(基本情報入力シート!C84="","",基本情報入力シート!C84)</f>
        <v/>
      </c>
      <c r="C45" s="952"/>
      <c r="D45" s="952"/>
      <c r="E45" s="952"/>
      <c r="F45" s="952"/>
      <c r="G45" s="952"/>
      <c r="H45" s="952"/>
      <c r="I45" s="953"/>
      <c r="J45" s="467" t="str">
        <f>IF(基本情報入力シート!M84="","",基本情報入力シート!M84)</f>
        <v/>
      </c>
      <c r="K45" s="468" t="str">
        <f>IF(基本情報入力シート!R84="","",基本情報入力シート!R84)</f>
        <v/>
      </c>
      <c r="L45" s="468" t="str">
        <f>IF(基本情報入力シート!W84="","",基本情報入力シート!W84)</f>
        <v/>
      </c>
      <c r="M45" s="469" t="str">
        <f>IF(基本情報入力シート!X84="","",基本情報入力シート!X84)</f>
        <v/>
      </c>
      <c r="N45" s="470" t="str">
        <f>IF(基本情報入力シート!Y84="","",基本情報入力シート!Y84)</f>
        <v/>
      </c>
      <c r="O45" s="103"/>
      <c r="P45" s="1069"/>
      <c r="Q45" s="1070"/>
      <c r="R45" s="494" t="str">
        <f>IFERROR(IF('別紙様式3-2（４・５月）'!Z47="ベア加算","",P45*VLOOKUP(N45,【参考】数式用!$AD$2:$AH$27,MATCH(O45,【参考】数式用!$K$4:$N$4,0)+1,0)),"")</f>
        <v/>
      </c>
      <c r="S45" s="127"/>
      <c r="T45" s="1071"/>
      <c r="U45" s="1072"/>
      <c r="V45" s="495" t="str">
        <f>IFERROR(P45*VLOOKUP(AF45,【参考】数式用4!$DC$3:$DZ$106,MATCH(N45,【参考】数式用4!$DC$2:$DZ$2,0)),"")</f>
        <v/>
      </c>
      <c r="W45" s="104"/>
      <c r="X45" s="126"/>
      <c r="Y45" s="1039" t="str">
        <f>IFERROR(IF('別紙様式3-2（４・５月）'!Z47="ベア加算","",W45*VLOOKUP(N45,【参考】数式用!$AD$2:$AH$27,MATCH(O45,【参考】数式用!$K$4:$N$4,0)+1,0)),"")</f>
        <v/>
      </c>
      <c r="Z45" s="1039"/>
      <c r="AA45" s="127"/>
      <c r="AB45" s="128"/>
      <c r="AC45" s="496" t="str">
        <f>IFERROR(X45*VLOOKUP(AG45,【参考】数式用4!$DC$3:$DZ$106,MATCH(N45,【参考】数式用4!$DC$2:$DZ$2,0)),"")</f>
        <v/>
      </c>
      <c r="AD45" s="463" t="str">
        <f t="shared" si="2"/>
        <v/>
      </c>
      <c r="AE45" s="464" t="str">
        <f t="shared" si="3"/>
        <v/>
      </c>
      <c r="AF45" s="492" t="str">
        <f>IF(O45="","",'別紙様式3-2（４・５月）'!O47&amp;'別紙様式3-2（４・５月）'!P47&amp;'別紙様式3-2（４・５月）'!Q47&amp;"から"&amp;O45)</f>
        <v/>
      </c>
      <c r="AG45" s="492" t="str">
        <f>IF(OR(W45="",W45="―"),"",'別紙様式3-2（４・５月）'!O47&amp;'別紙様式3-2（４・５月）'!P47&amp;'別紙様式3-2（４・５月）'!Q47&amp;"から"&amp;W45)</f>
        <v/>
      </c>
      <c r="AH45" s="437"/>
      <c r="AI45" s="437"/>
      <c r="AJ45" s="437"/>
      <c r="AK45" s="437"/>
      <c r="AL45" s="437"/>
      <c r="AM45" s="437"/>
      <c r="AN45" s="437"/>
      <c r="AO45" s="437"/>
    </row>
    <row r="46" spans="1:41" s="436" customFormat="1" ht="24.95" customHeight="1">
      <c r="A46" s="493">
        <v>33</v>
      </c>
      <c r="B46" s="951" t="str">
        <f>IF(基本情報入力シート!C85="","",基本情報入力シート!C85)</f>
        <v/>
      </c>
      <c r="C46" s="952"/>
      <c r="D46" s="952"/>
      <c r="E46" s="952"/>
      <c r="F46" s="952"/>
      <c r="G46" s="952"/>
      <c r="H46" s="952"/>
      <c r="I46" s="953"/>
      <c r="J46" s="467" t="str">
        <f>IF(基本情報入力シート!M85="","",基本情報入力シート!M85)</f>
        <v/>
      </c>
      <c r="K46" s="468" t="str">
        <f>IF(基本情報入力シート!R85="","",基本情報入力シート!R85)</f>
        <v/>
      </c>
      <c r="L46" s="468" t="str">
        <f>IF(基本情報入力シート!W85="","",基本情報入力シート!W85)</f>
        <v/>
      </c>
      <c r="M46" s="469" t="str">
        <f>IF(基本情報入力シート!X85="","",基本情報入力シート!X85)</f>
        <v/>
      </c>
      <c r="N46" s="470" t="str">
        <f>IF(基本情報入力シート!Y85="","",基本情報入力シート!Y85)</f>
        <v/>
      </c>
      <c r="O46" s="103"/>
      <c r="P46" s="1069"/>
      <c r="Q46" s="1070"/>
      <c r="R46" s="494" t="str">
        <f>IFERROR(IF('別紙様式3-2（４・５月）'!Z48="ベア加算","",P46*VLOOKUP(N46,【参考】数式用!$AD$2:$AH$27,MATCH(O46,【参考】数式用!$K$4:$N$4,0)+1,0)),"")</f>
        <v/>
      </c>
      <c r="S46" s="127"/>
      <c r="T46" s="1071"/>
      <c r="U46" s="1072"/>
      <c r="V46" s="495" t="str">
        <f>IFERROR(P46*VLOOKUP(AF46,【参考】数式用4!$DC$3:$DZ$106,MATCH(N46,【参考】数式用4!$DC$2:$DZ$2,0)),"")</f>
        <v/>
      </c>
      <c r="W46" s="104"/>
      <c r="X46" s="126"/>
      <c r="Y46" s="1039" t="str">
        <f>IFERROR(IF('別紙様式3-2（４・５月）'!Z48="ベア加算","",W46*VLOOKUP(N46,【参考】数式用!$AD$2:$AH$27,MATCH(O46,【参考】数式用!$K$4:$N$4,0)+1,0)),"")</f>
        <v/>
      </c>
      <c r="Z46" s="1039"/>
      <c r="AA46" s="127"/>
      <c r="AB46" s="128"/>
      <c r="AC46" s="496" t="str">
        <f>IFERROR(X46*VLOOKUP(AG46,【参考】数式用4!$DC$3:$DZ$106,MATCH(N46,【参考】数式用4!$DC$2:$DZ$2,0)),"")</f>
        <v/>
      </c>
      <c r="AD46" s="463" t="str">
        <f t="shared" si="2"/>
        <v/>
      </c>
      <c r="AE46" s="464" t="str">
        <f t="shared" si="3"/>
        <v/>
      </c>
      <c r="AF46" s="492" t="str">
        <f>IF(O46="","",'別紙様式3-2（４・５月）'!O48&amp;'別紙様式3-2（４・５月）'!P48&amp;'別紙様式3-2（４・５月）'!Q48&amp;"から"&amp;O46)</f>
        <v/>
      </c>
      <c r="AG46" s="492" t="str">
        <f>IF(OR(W46="",W46="―"),"",'別紙様式3-2（４・５月）'!O48&amp;'別紙様式3-2（４・５月）'!P48&amp;'別紙様式3-2（４・５月）'!Q48&amp;"から"&amp;W46)</f>
        <v/>
      </c>
      <c r="AH46" s="437"/>
      <c r="AI46" s="437"/>
      <c r="AJ46" s="437"/>
      <c r="AK46" s="437"/>
      <c r="AL46" s="437"/>
      <c r="AM46" s="437"/>
      <c r="AN46" s="437"/>
      <c r="AO46" s="437"/>
    </row>
    <row r="47" spans="1:41" s="436" customFormat="1" ht="24.95" customHeight="1">
      <c r="A47" s="493">
        <v>34</v>
      </c>
      <c r="B47" s="951" t="str">
        <f>IF(基本情報入力シート!C86="","",基本情報入力シート!C86)</f>
        <v/>
      </c>
      <c r="C47" s="952"/>
      <c r="D47" s="952"/>
      <c r="E47" s="952"/>
      <c r="F47" s="952"/>
      <c r="G47" s="952"/>
      <c r="H47" s="952"/>
      <c r="I47" s="953"/>
      <c r="J47" s="467" t="str">
        <f>IF(基本情報入力シート!M86="","",基本情報入力シート!M86)</f>
        <v/>
      </c>
      <c r="K47" s="468" t="str">
        <f>IF(基本情報入力シート!R86="","",基本情報入力シート!R86)</f>
        <v/>
      </c>
      <c r="L47" s="468" t="str">
        <f>IF(基本情報入力シート!W86="","",基本情報入力シート!W86)</f>
        <v/>
      </c>
      <c r="M47" s="469" t="str">
        <f>IF(基本情報入力シート!X86="","",基本情報入力シート!X86)</f>
        <v/>
      </c>
      <c r="N47" s="470" t="str">
        <f>IF(基本情報入力シート!Y86="","",基本情報入力シート!Y86)</f>
        <v/>
      </c>
      <c r="O47" s="103"/>
      <c r="P47" s="1069"/>
      <c r="Q47" s="1070"/>
      <c r="R47" s="494" t="str">
        <f>IFERROR(IF('別紙様式3-2（４・５月）'!Z49="ベア加算","",P47*VLOOKUP(N47,【参考】数式用!$AD$2:$AH$27,MATCH(O47,【参考】数式用!$K$4:$N$4,0)+1,0)),"")</f>
        <v/>
      </c>
      <c r="S47" s="127"/>
      <c r="T47" s="1071"/>
      <c r="U47" s="1072"/>
      <c r="V47" s="495" t="str">
        <f>IFERROR(P47*VLOOKUP(AF47,【参考】数式用4!$DC$3:$DZ$106,MATCH(N47,【参考】数式用4!$DC$2:$DZ$2,0)),"")</f>
        <v/>
      </c>
      <c r="W47" s="104"/>
      <c r="X47" s="126"/>
      <c r="Y47" s="1039" t="str">
        <f>IFERROR(IF('別紙様式3-2（４・５月）'!Z49="ベア加算","",W47*VLOOKUP(N47,【参考】数式用!$AD$2:$AH$27,MATCH(O47,【参考】数式用!$K$4:$N$4,0)+1,0)),"")</f>
        <v/>
      </c>
      <c r="Z47" s="1039"/>
      <c r="AA47" s="127"/>
      <c r="AB47" s="128"/>
      <c r="AC47" s="496" t="str">
        <f>IFERROR(X47*VLOOKUP(AG47,【参考】数式用4!$DC$3:$DZ$106,MATCH(N47,【参考】数式用4!$DC$2:$DZ$2,0)),"")</f>
        <v/>
      </c>
      <c r="AD47" s="463" t="str">
        <f t="shared" si="2"/>
        <v/>
      </c>
      <c r="AE47" s="464" t="str">
        <f t="shared" si="3"/>
        <v/>
      </c>
      <c r="AF47" s="492" t="str">
        <f>IF(O47="","",'別紙様式3-2（４・５月）'!O49&amp;'別紙様式3-2（４・５月）'!P49&amp;'別紙様式3-2（４・５月）'!Q49&amp;"から"&amp;O47)</f>
        <v/>
      </c>
      <c r="AG47" s="492" t="str">
        <f>IF(OR(W47="",W47="―"),"",'別紙様式3-2（４・５月）'!O49&amp;'別紙様式3-2（４・５月）'!P49&amp;'別紙様式3-2（４・５月）'!Q49&amp;"から"&amp;W47)</f>
        <v/>
      </c>
      <c r="AH47" s="437"/>
      <c r="AI47" s="437"/>
      <c r="AJ47" s="437"/>
      <c r="AK47" s="437"/>
      <c r="AL47" s="437"/>
      <c r="AM47" s="437"/>
      <c r="AN47" s="437"/>
      <c r="AO47" s="437"/>
    </row>
    <row r="48" spans="1:41" s="436" customFormat="1" ht="24.95" customHeight="1">
      <c r="A48" s="493">
        <v>35</v>
      </c>
      <c r="B48" s="951" t="str">
        <f>IF(基本情報入力シート!C87="","",基本情報入力シート!C87)</f>
        <v/>
      </c>
      <c r="C48" s="952"/>
      <c r="D48" s="952"/>
      <c r="E48" s="952"/>
      <c r="F48" s="952"/>
      <c r="G48" s="952"/>
      <c r="H48" s="952"/>
      <c r="I48" s="953"/>
      <c r="J48" s="467" t="str">
        <f>IF(基本情報入力シート!M87="","",基本情報入力シート!M87)</f>
        <v/>
      </c>
      <c r="K48" s="468" t="str">
        <f>IF(基本情報入力シート!R87="","",基本情報入力シート!R87)</f>
        <v/>
      </c>
      <c r="L48" s="468" t="str">
        <f>IF(基本情報入力シート!W87="","",基本情報入力シート!W87)</f>
        <v/>
      </c>
      <c r="M48" s="469" t="str">
        <f>IF(基本情報入力シート!X87="","",基本情報入力シート!X87)</f>
        <v/>
      </c>
      <c r="N48" s="470" t="str">
        <f>IF(基本情報入力シート!Y87="","",基本情報入力シート!Y87)</f>
        <v/>
      </c>
      <c r="O48" s="103"/>
      <c r="P48" s="1069"/>
      <c r="Q48" s="1070"/>
      <c r="R48" s="494" t="str">
        <f>IFERROR(IF('別紙様式3-2（４・５月）'!Z50="ベア加算","",P48*VLOOKUP(N48,【参考】数式用!$AD$2:$AH$27,MATCH(O48,【参考】数式用!$K$4:$N$4,0)+1,0)),"")</f>
        <v/>
      </c>
      <c r="S48" s="127"/>
      <c r="T48" s="1071"/>
      <c r="U48" s="1072"/>
      <c r="V48" s="495" t="str">
        <f>IFERROR(P48*VLOOKUP(AF48,【参考】数式用4!$DC$3:$DZ$106,MATCH(N48,【参考】数式用4!$DC$2:$DZ$2,0)),"")</f>
        <v/>
      </c>
      <c r="W48" s="104"/>
      <c r="X48" s="126"/>
      <c r="Y48" s="1039" t="str">
        <f>IFERROR(IF('別紙様式3-2（４・５月）'!Z50="ベア加算","",W48*VLOOKUP(N48,【参考】数式用!$AD$2:$AH$27,MATCH(O48,【参考】数式用!$K$4:$N$4,0)+1,0)),"")</f>
        <v/>
      </c>
      <c r="Z48" s="1039"/>
      <c r="AA48" s="127"/>
      <c r="AB48" s="128"/>
      <c r="AC48" s="496" t="str">
        <f>IFERROR(X48*VLOOKUP(AG48,【参考】数式用4!$DC$3:$DZ$106,MATCH(N48,【参考】数式用4!$DC$2:$DZ$2,0)),"")</f>
        <v/>
      </c>
      <c r="AD48" s="463" t="str">
        <f t="shared" si="2"/>
        <v/>
      </c>
      <c r="AE48" s="464" t="str">
        <f t="shared" si="3"/>
        <v/>
      </c>
      <c r="AF48" s="492" t="str">
        <f>IF(O48="","",'別紙様式3-2（４・５月）'!O50&amp;'別紙様式3-2（４・５月）'!P50&amp;'別紙様式3-2（４・５月）'!Q50&amp;"から"&amp;O48)</f>
        <v/>
      </c>
      <c r="AG48" s="492" t="str">
        <f>IF(OR(W48="",W48="―"),"",'別紙様式3-2（４・５月）'!O50&amp;'別紙様式3-2（４・５月）'!P50&amp;'別紙様式3-2（４・５月）'!Q50&amp;"から"&amp;W48)</f>
        <v/>
      </c>
      <c r="AH48" s="437"/>
      <c r="AI48" s="437"/>
      <c r="AJ48" s="437"/>
      <c r="AK48" s="437"/>
      <c r="AL48" s="437"/>
      <c r="AM48" s="437"/>
      <c r="AN48" s="437"/>
      <c r="AO48" s="437"/>
    </row>
    <row r="49" spans="1:41" s="436" customFormat="1" ht="24.95" customHeight="1">
      <c r="A49" s="493">
        <v>36</v>
      </c>
      <c r="B49" s="951" t="str">
        <f>IF(基本情報入力シート!C88="","",基本情報入力シート!C88)</f>
        <v/>
      </c>
      <c r="C49" s="952"/>
      <c r="D49" s="952"/>
      <c r="E49" s="952"/>
      <c r="F49" s="952"/>
      <c r="G49" s="952"/>
      <c r="H49" s="952"/>
      <c r="I49" s="953"/>
      <c r="J49" s="467" t="str">
        <f>IF(基本情報入力シート!M88="","",基本情報入力シート!M88)</f>
        <v/>
      </c>
      <c r="K49" s="468" t="str">
        <f>IF(基本情報入力シート!R88="","",基本情報入力シート!R88)</f>
        <v/>
      </c>
      <c r="L49" s="468" t="str">
        <f>IF(基本情報入力シート!W88="","",基本情報入力シート!W88)</f>
        <v/>
      </c>
      <c r="M49" s="469" t="str">
        <f>IF(基本情報入力シート!X88="","",基本情報入力シート!X88)</f>
        <v/>
      </c>
      <c r="N49" s="470" t="str">
        <f>IF(基本情報入力シート!Y88="","",基本情報入力シート!Y88)</f>
        <v/>
      </c>
      <c r="O49" s="103"/>
      <c r="P49" s="1069"/>
      <c r="Q49" s="1070"/>
      <c r="R49" s="494" t="str">
        <f>IFERROR(IF('別紙様式3-2（４・５月）'!Z51="ベア加算","",P49*VLOOKUP(N49,【参考】数式用!$AD$2:$AH$27,MATCH(O49,【参考】数式用!$K$4:$N$4,0)+1,0)),"")</f>
        <v/>
      </c>
      <c r="S49" s="127"/>
      <c r="T49" s="1071"/>
      <c r="U49" s="1072"/>
      <c r="V49" s="495" t="str">
        <f>IFERROR(P49*VLOOKUP(AF49,【参考】数式用4!$DC$3:$DZ$106,MATCH(N49,【参考】数式用4!$DC$2:$DZ$2,0)),"")</f>
        <v/>
      </c>
      <c r="W49" s="104"/>
      <c r="X49" s="126"/>
      <c r="Y49" s="1039" t="str">
        <f>IFERROR(IF('別紙様式3-2（４・５月）'!Z51="ベア加算","",W49*VLOOKUP(N49,【参考】数式用!$AD$2:$AH$27,MATCH(O49,【参考】数式用!$K$4:$N$4,0)+1,0)),"")</f>
        <v/>
      </c>
      <c r="Z49" s="1039"/>
      <c r="AA49" s="127"/>
      <c r="AB49" s="128"/>
      <c r="AC49" s="496" t="str">
        <f>IFERROR(X49*VLOOKUP(AG49,【参考】数式用4!$DC$3:$DZ$106,MATCH(N49,【参考】数式用4!$DC$2:$DZ$2,0)),"")</f>
        <v/>
      </c>
      <c r="AD49" s="463" t="str">
        <f t="shared" si="2"/>
        <v/>
      </c>
      <c r="AE49" s="464" t="str">
        <f t="shared" si="3"/>
        <v/>
      </c>
      <c r="AF49" s="492" t="str">
        <f>IF(O49="","",'別紙様式3-2（４・５月）'!O51&amp;'別紙様式3-2（４・５月）'!P51&amp;'別紙様式3-2（４・５月）'!Q51&amp;"から"&amp;O49)</f>
        <v/>
      </c>
      <c r="AG49" s="492" t="str">
        <f>IF(OR(W49="",W49="―"),"",'別紙様式3-2（４・５月）'!O51&amp;'別紙様式3-2（４・５月）'!P51&amp;'別紙様式3-2（４・５月）'!Q51&amp;"から"&amp;W49)</f>
        <v/>
      </c>
      <c r="AH49" s="437"/>
      <c r="AI49" s="437"/>
      <c r="AJ49" s="437"/>
      <c r="AK49" s="437"/>
      <c r="AL49" s="437"/>
      <c r="AM49" s="437"/>
      <c r="AN49" s="437"/>
      <c r="AO49" s="437"/>
    </row>
    <row r="50" spans="1:41" s="436" customFormat="1" ht="24.95" customHeight="1">
      <c r="A50" s="493">
        <v>37</v>
      </c>
      <c r="B50" s="951" t="str">
        <f>IF(基本情報入力シート!C89="","",基本情報入力シート!C89)</f>
        <v/>
      </c>
      <c r="C50" s="952"/>
      <c r="D50" s="952"/>
      <c r="E50" s="952"/>
      <c r="F50" s="952"/>
      <c r="G50" s="952"/>
      <c r="H50" s="952"/>
      <c r="I50" s="953"/>
      <c r="J50" s="467" t="str">
        <f>IF(基本情報入力シート!M89="","",基本情報入力シート!M89)</f>
        <v/>
      </c>
      <c r="K50" s="468" t="str">
        <f>IF(基本情報入力シート!R89="","",基本情報入力シート!R89)</f>
        <v/>
      </c>
      <c r="L50" s="468" t="str">
        <f>IF(基本情報入力シート!W89="","",基本情報入力シート!W89)</f>
        <v/>
      </c>
      <c r="M50" s="469" t="str">
        <f>IF(基本情報入力シート!X89="","",基本情報入力シート!X89)</f>
        <v/>
      </c>
      <c r="N50" s="470" t="str">
        <f>IF(基本情報入力シート!Y89="","",基本情報入力シート!Y89)</f>
        <v/>
      </c>
      <c r="O50" s="103"/>
      <c r="P50" s="1069"/>
      <c r="Q50" s="1070"/>
      <c r="R50" s="494" t="str">
        <f>IFERROR(IF('別紙様式3-2（４・５月）'!Z52="ベア加算","",P50*VLOOKUP(N50,【参考】数式用!$AD$2:$AH$27,MATCH(O50,【参考】数式用!$K$4:$N$4,0)+1,0)),"")</f>
        <v/>
      </c>
      <c r="S50" s="127"/>
      <c r="T50" s="1071"/>
      <c r="U50" s="1072"/>
      <c r="V50" s="495" t="str">
        <f>IFERROR(P50*VLOOKUP(AF50,【参考】数式用4!$DC$3:$DZ$106,MATCH(N50,【参考】数式用4!$DC$2:$DZ$2,0)),"")</f>
        <v/>
      </c>
      <c r="W50" s="104"/>
      <c r="X50" s="126"/>
      <c r="Y50" s="1039" t="str">
        <f>IFERROR(IF('別紙様式3-2（４・５月）'!Z52="ベア加算","",W50*VLOOKUP(N50,【参考】数式用!$AD$2:$AH$27,MATCH(O50,【参考】数式用!$K$4:$N$4,0)+1,0)),"")</f>
        <v/>
      </c>
      <c r="Z50" s="1039"/>
      <c r="AA50" s="127"/>
      <c r="AB50" s="128"/>
      <c r="AC50" s="496" t="str">
        <f>IFERROR(X50*VLOOKUP(AG50,【参考】数式用4!$DC$3:$DZ$106,MATCH(N50,【参考】数式用4!$DC$2:$DZ$2,0)),"")</f>
        <v/>
      </c>
      <c r="AD50" s="463" t="str">
        <f t="shared" si="2"/>
        <v/>
      </c>
      <c r="AE50" s="464" t="str">
        <f t="shared" si="3"/>
        <v/>
      </c>
      <c r="AF50" s="492" t="str">
        <f>IF(O50="","",'別紙様式3-2（４・５月）'!O52&amp;'別紙様式3-2（４・５月）'!P52&amp;'別紙様式3-2（４・５月）'!Q52&amp;"から"&amp;O50)</f>
        <v/>
      </c>
      <c r="AG50" s="492" t="str">
        <f>IF(OR(W50="",W50="―"),"",'別紙様式3-2（４・５月）'!O52&amp;'別紙様式3-2（４・５月）'!P52&amp;'別紙様式3-2（４・５月）'!Q52&amp;"から"&amp;W50)</f>
        <v/>
      </c>
      <c r="AH50" s="437"/>
      <c r="AI50" s="437"/>
      <c r="AJ50" s="437"/>
      <c r="AK50" s="437"/>
      <c r="AL50" s="437"/>
      <c r="AM50" s="437"/>
      <c r="AN50" s="437"/>
      <c r="AO50" s="437"/>
    </row>
    <row r="51" spans="1:41" s="436" customFormat="1" ht="24.95" customHeight="1">
      <c r="A51" s="493">
        <v>38</v>
      </c>
      <c r="B51" s="951" t="str">
        <f>IF(基本情報入力シート!C90="","",基本情報入力シート!C90)</f>
        <v/>
      </c>
      <c r="C51" s="952"/>
      <c r="D51" s="952"/>
      <c r="E51" s="952"/>
      <c r="F51" s="952"/>
      <c r="G51" s="952"/>
      <c r="H51" s="952"/>
      <c r="I51" s="953"/>
      <c r="J51" s="467" t="str">
        <f>IF(基本情報入力シート!M90="","",基本情報入力シート!M90)</f>
        <v/>
      </c>
      <c r="K51" s="468" t="str">
        <f>IF(基本情報入力シート!R90="","",基本情報入力シート!R90)</f>
        <v/>
      </c>
      <c r="L51" s="468" t="str">
        <f>IF(基本情報入力シート!W90="","",基本情報入力シート!W90)</f>
        <v/>
      </c>
      <c r="M51" s="469" t="str">
        <f>IF(基本情報入力シート!X90="","",基本情報入力シート!X90)</f>
        <v/>
      </c>
      <c r="N51" s="470" t="str">
        <f>IF(基本情報入力シート!Y90="","",基本情報入力シート!Y90)</f>
        <v/>
      </c>
      <c r="O51" s="103"/>
      <c r="P51" s="1069"/>
      <c r="Q51" s="1070"/>
      <c r="R51" s="494" t="str">
        <f>IFERROR(IF('別紙様式3-2（４・５月）'!Z53="ベア加算","",P51*VLOOKUP(N51,【参考】数式用!$AD$2:$AH$27,MATCH(O51,【参考】数式用!$K$4:$N$4,0)+1,0)),"")</f>
        <v/>
      </c>
      <c r="S51" s="127"/>
      <c r="T51" s="1071"/>
      <c r="U51" s="1072"/>
      <c r="V51" s="495" t="str">
        <f>IFERROR(P51*VLOOKUP(AF51,【参考】数式用4!$DC$3:$DZ$106,MATCH(N51,【参考】数式用4!$DC$2:$DZ$2,0)),"")</f>
        <v/>
      </c>
      <c r="W51" s="104"/>
      <c r="X51" s="126"/>
      <c r="Y51" s="1039" t="str">
        <f>IFERROR(IF('別紙様式3-2（４・５月）'!Z53="ベア加算","",W51*VLOOKUP(N51,【参考】数式用!$AD$2:$AH$27,MATCH(O51,【参考】数式用!$K$4:$N$4,0)+1,0)),"")</f>
        <v/>
      </c>
      <c r="Z51" s="1039"/>
      <c r="AA51" s="127"/>
      <c r="AB51" s="128"/>
      <c r="AC51" s="496" t="str">
        <f>IFERROR(X51*VLOOKUP(AG51,【参考】数式用4!$DC$3:$DZ$106,MATCH(N51,【参考】数式用4!$DC$2:$DZ$2,0)),"")</f>
        <v/>
      </c>
      <c r="AD51" s="463" t="str">
        <f t="shared" si="2"/>
        <v/>
      </c>
      <c r="AE51" s="464" t="str">
        <f t="shared" si="3"/>
        <v/>
      </c>
      <c r="AF51" s="492" t="str">
        <f>IF(O51="","",'別紙様式3-2（４・５月）'!O53&amp;'別紙様式3-2（４・５月）'!P53&amp;'別紙様式3-2（４・５月）'!Q53&amp;"から"&amp;O51)</f>
        <v/>
      </c>
      <c r="AG51" s="492" t="str">
        <f>IF(OR(W51="",W51="―"),"",'別紙様式3-2（４・５月）'!O53&amp;'別紙様式3-2（４・５月）'!P53&amp;'別紙様式3-2（４・５月）'!Q53&amp;"から"&amp;W51)</f>
        <v/>
      </c>
      <c r="AH51" s="437"/>
      <c r="AI51" s="437"/>
      <c r="AJ51" s="437"/>
      <c r="AK51" s="437"/>
      <c r="AL51" s="437"/>
      <c r="AM51" s="437"/>
      <c r="AN51" s="437"/>
      <c r="AO51" s="437"/>
    </row>
    <row r="52" spans="1:41" s="436" customFormat="1" ht="24.95" customHeight="1">
      <c r="A52" s="493">
        <v>39</v>
      </c>
      <c r="B52" s="951" t="str">
        <f>IF(基本情報入力シート!C91="","",基本情報入力シート!C91)</f>
        <v/>
      </c>
      <c r="C52" s="952"/>
      <c r="D52" s="952"/>
      <c r="E52" s="952"/>
      <c r="F52" s="952"/>
      <c r="G52" s="952"/>
      <c r="H52" s="952"/>
      <c r="I52" s="953"/>
      <c r="J52" s="467" t="str">
        <f>IF(基本情報入力シート!M91="","",基本情報入力シート!M91)</f>
        <v/>
      </c>
      <c r="K52" s="468" t="str">
        <f>IF(基本情報入力シート!R91="","",基本情報入力シート!R91)</f>
        <v/>
      </c>
      <c r="L52" s="468" t="str">
        <f>IF(基本情報入力シート!W91="","",基本情報入力シート!W91)</f>
        <v/>
      </c>
      <c r="M52" s="469" t="str">
        <f>IF(基本情報入力シート!X91="","",基本情報入力シート!X91)</f>
        <v/>
      </c>
      <c r="N52" s="470" t="str">
        <f>IF(基本情報入力シート!Y91="","",基本情報入力シート!Y91)</f>
        <v/>
      </c>
      <c r="O52" s="103"/>
      <c r="P52" s="1069"/>
      <c r="Q52" s="1070"/>
      <c r="R52" s="494" t="str">
        <f>IFERROR(IF('別紙様式3-2（４・５月）'!Z54="ベア加算","",P52*VLOOKUP(N52,【参考】数式用!$AD$2:$AH$27,MATCH(O52,【参考】数式用!$K$4:$N$4,0)+1,0)),"")</f>
        <v/>
      </c>
      <c r="S52" s="127"/>
      <c r="T52" s="1071"/>
      <c r="U52" s="1072"/>
      <c r="V52" s="495" t="str">
        <f>IFERROR(P52*VLOOKUP(AF52,【参考】数式用4!$DC$3:$DZ$106,MATCH(N52,【参考】数式用4!$DC$2:$DZ$2,0)),"")</f>
        <v/>
      </c>
      <c r="W52" s="104"/>
      <c r="X52" s="126"/>
      <c r="Y52" s="1039" t="str">
        <f>IFERROR(IF('別紙様式3-2（４・５月）'!Z54="ベア加算","",W52*VLOOKUP(N52,【参考】数式用!$AD$2:$AH$27,MATCH(O52,【参考】数式用!$K$4:$N$4,0)+1,0)),"")</f>
        <v/>
      </c>
      <c r="Z52" s="1039"/>
      <c r="AA52" s="127"/>
      <c r="AB52" s="128"/>
      <c r="AC52" s="496" t="str">
        <f>IFERROR(X52*VLOOKUP(AG52,【参考】数式用4!$DC$3:$DZ$106,MATCH(N52,【参考】数式用4!$DC$2:$DZ$2,0)),"")</f>
        <v/>
      </c>
      <c r="AD52" s="463" t="str">
        <f t="shared" si="2"/>
        <v/>
      </c>
      <c r="AE52" s="464" t="str">
        <f t="shared" si="3"/>
        <v/>
      </c>
      <c r="AF52" s="492" t="str">
        <f>IF(O52="","",'別紙様式3-2（４・５月）'!O54&amp;'別紙様式3-2（４・５月）'!P54&amp;'別紙様式3-2（４・５月）'!Q54&amp;"から"&amp;O52)</f>
        <v/>
      </c>
      <c r="AG52" s="492" t="str">
        <f>IF(OR(W52="",W52="―"),"",'別紙様式3-2（４・５月）'!O54&amp;'別紙様式3-2（４・５月）'!P54&amp;'別紙様式3-2（４・５月）'!Q54&amp;"から"&amp;W52)</f>
        <v/>
      </c>
      <c r="AH52" s="437"/>
      <c r="AI52" s="437"/>
      <c r="AJ52" s="437"/>
      <c r="AK52" s="437"/>
      <c r="AL52" s="437"/>
      <c r="AM52" s="437"/>
      <c r="AN52" s="437"/>
      <c r="AO52" s="437"/>
    </row>
    <row r="53" spans="1:41" s="436" customFormat="1" ht="24.95" customHeight="1">
      <c r="A53" s="493">
        <v>40</v>
      </c>
      <c r="B53" s="951" t="str">
        <f>IF(基本情報入力シート!C92="","",基本情報入力シート!C92)</f>
        <v/>
      </c>
      <c r="C53" s="952"/>
      <c r="D53" s="952"/>
      <c r="E53" s="952"/>
      <c r="F53" s="952"/>
      <c r="G53" s="952"/>
      <c r="H53" s="952"/>
      <c r="I53" s="953"/>
      <c r="J53" s="467" t="str">
        <f>IF(基本情報入力シート!M92="","",基本情報入力シート!M92)</f>
        <v/>
      </c>
      <c r="K53" s="468" t="str">
        <f>IF(基本情報入力シート!R92="","",基本情報入力シート!R92)</f>
        <v/>
      </c>
      <c r="L53" s="468" t="str">
        <f>IF(基本情報入力シート!W92="","",基本情報入力シート!W92)</f>
        <v/>
      </c>
      <c r="M53" s="469" t="str">
        <f>IF(基本情報入力シート!X92="","",基本情報入力シート!X92)</f>
        <v/>
      </c>
      <c r="N53" s="470" t="str">
        <f>IF(基本情報入力シート!Y92="","",基本情報入力シート!Y92)</f>
        <v/>
      </c>
      <c r="O53" s="103"/>
      <c r="P53" s="1069"/>
      <c r="Q53" s="1070"/>
      <c r="R53" s="494" t="str">
        <f>IFERROR(IF('別紙様式3-2（４・５月）'!Z55="ベア加算","",P53*VLOOKUP(N53,【参考】数式用!$AD$2:$AH$27,MATCH(O53,【参考】数式用!$K$4:$N$4,0)+1,0)),"")</f>
        <v/>
      </c>
      <c r="S53" s="127"/>
      <c r="T53" s="1071"/>
      <c r="U53" s="1072"/>
      <c r="V53" s="495" t="str">
        <f>IFERROR(P53*VLOOKUP(AF53,【参考】数式用4!$DC$3:$DZ$106,MATCH(N53,【参考】数式用4!$DC$2:$DZ$2,0)),"")</f>
        <v/>
      </c>
      <c r="W53" s="104"/>
      <c r="X53" s="126"/>
      <c r="Y53" s="1039" t="str">
        <f>IFERROR(IF('別紙様式3-2（４・５月）'!Z55="ベア加算","",W53*VLOOKUP(N53,【参考】数式用!$AD$2:$AH$27,MATCH(O53,【参考】数式用!$K$4:$N$4,0)+1,0)),"")</f>
        <v/>
      </c>
      <c r="Z53" s="1039"/>
      <c r="AA53" s="127"/>
      <c r="AB53" s="128"/>
      <c r="AC53" s="496" t="str">
        <f>IFERROR(X53*VLOOKUP(AG53,【参考】数式用4!$DC$3:$DZ$106,MATCH(N53,【参考】数式用4!$DC$2:$DZ$2,0)),"")</f>
        <v/>
      </c>
      <c r="AD53" s="463" t="str">
        <f t="shared" si="2"/>
        <v/>
      </c>
      <c r="AE53" s="464" t="str">
        <f t="shared" si="3"/>
        <v/>
      </c>
      <c r="AF53" s="492" t="str">
        <f>IF(O53="","",'別紙様式3-2（４・５月）'!O55&amp;'別紙様式3-2（４・５月）'!P55&amp;'別紙様式3-2（４・５月）'!Q55&amp;"から"&amp;O53)</f>
        <v/>
      </c>
      <c r="AG53" s="492" t="str">
        <f>IF(OR(W53="",W53="―"),"",'別紙様式3-2（４・５月）'!O55&amp;'別紙様式3-2（４・５月）'!P55&amp;'別紙様式3-2（４・５月）'!Q55&amp;"から"&amp;W53)</f>
        <v/>
      </c>
      <c r="AH53" s="437"/>
      <c r="AI53" s="437"/>
      <c r="AJ53" s="437"/>
      <c r="AK53" s="437"/>
      <c r="AL53" s="437"/>
      <c r="AM53" s="437"/>
      <c r="AN53" s="437"/>
      <c r="AO53" s="437"/>
    </row>
    <row r="54" spans="1:41" s="436" customFormat="1" ht="24.95" customHeight="1">
      <c r="A54" s="493">
        <v>41</v>
      </c>
      <c r="B54" s="951" t="str">
        <f>IF(基本情報入力シート!C93="","",基本情報入力シート!C93)</f>
        <v/>
      </c>
      <c r="C54" s="952"/>
      <c r="D54" s="952"/>
      <c r="E54" s="952"/>
      <c r="F54" s="952"/>
      <c r="G54" s="952"/>
      <c r="H54" s="952"/>
      <c r="I54" s="953"/>
      <c r="J54" s="467" t="str">
        <f>IF(基本情報入力シート!M93="","",基本情報入力シート!M93)</f>
        <v/>
      </c>
      <c r="K54" s="468" t="str">
        <f>IF(基本情報入力シート!R93="","",基本情報入力シート!R93)</f>
        <v/>
      </c>
      <c r="L54" s="468" t="str">
        <f>IF(基本情報入力シート!W93="","",基本情報入力シート!W93)</f>
        <v/>
      </c>
      <c r="M54" s="469" t="str">
        <f>IF(基本情報入力シート!X93="","",基本情報入力シート!X93)</f>
        <v/>
      </c>
      <c r="N54" s="470" t="str">
        <f>IF(基本情報入力シート!Y93="","",基本情報入力シート!Y93)</f>
        <v/>
      </c>
      <c r="O54" s="103"/>
      <c r="P54" s="1069"/>
      <c r="Q54" s="1070"/>
      <c r="R54" s="494" t="str">
        <f>IFERROR(IF('別紙様式3-2（４・５月）'!Z56="ベア加算","",P54*VLOOKUP(N54,【参考】数式用!$AD$2:$AH$27,MATCH(O54,【参考】数式用!$K$4:$N$4,0)+1,0)),"")</f>
        <v/>
      </c>
      <c r="S54" s="127"/>
      <c r="T54" s="1071"/>
      <c r="U54" s="1072"/>
      <c r="V54" s="495" t="str">
        <f>IFERROR(P54*VLOOKUP(AF54,【参考】数式用4!$DC$3:$DZ$106,MATCH(N54,【参考】数式用4!$DC$2:$DZ$2,0)),"")</f>
        <v/>
      </c>
      <c r="W54" s="104"/>
      <c r="X54" s="126"/>
      <c r="Y54" s="1039" t="str">
        <f>IFERROR(IF('別紙様式3-2（４・５月）'!Z56="ベア加算","",W54*VLOOKUP(N54,【参考】数式用!$AD$2:$AH$27,MATCH(O54,【参考】数式用!$K$4:$N$4,0)+1,0)),"")</f>
        <v/>
      </c>
      <c r="Z54" s="1039"/>
      <c r="AA54" s="127"/>
      <c r="AB54" s="128"/>
      <c r="AC54" s="496" t="str">
        <f>IFERROR(X54*VLOOKUP(AG54,【参考】数式用4!$DC$3:$DZ$106,MATCH(N54,【参考】数式用4!$DC$2:$DZ$2,0)),"")</f>
        <v/>
      </c>
      <c r="AD54" s="463" t="str">
        <f t="shared" si="2"/>
        <v/>
      </c>
      <c r="AE54" s="464" t="str">
        <f t="shared" si="3"/>
        <v/>
      </c>
      <c r="AF54" s="492" t="str">
        <f>IF(O54="","",'別紙様式3-2（４・５月）'!O56&amp;'別紙様式3-2（４・５月）'!P56&amp;'別紙様式3-2（４・５月）'!Q56&amp;"から"&amp;O54)</f>
        <v/>
      </c>
      <c r="AG54" s="492" t="str">
        <f>IF(OR(W54="",W54="―"),"",'別紙様式3-2（４・５月）'!O56&amp;'別紙様式3-2（４・５月）'!P56&amp;'別紙様式3-2（４・５月）'!Q56&amp;"から"&amp;W54)</f>
        <v/>
      </c>
      <c r="AH54" s="437"/>
      <c r="AI54" s="437"/>
      <c r="AJ54" s="437"/>
      <c r="AK54" s="437"/>
      <c r="AL54" s="437"/>
      <c r="AM54" s="437"/>
      <c r="AN54" s="437"/>
      <c r="AO54" s="437"/>
    </row>
    <row r="55" spans="1:41" s="436" customFormat="1" ht="24.95" customHeight="1">
      <c r="A55" s="493">
        <v>42</v>
      </c>
      <c r="B55" s="951" t="str">
        <f>IF(基本情報入力シート!C94="","",基本情報入力シート!C94)</f>
        <v/>
      </c>
      <c r="C55" s="952"/>
      <c r="D55" s="952"/>
      <c r="E55" s="952"/>
      <c r="F55" s="952"/>
      <c r="G55" s="952"/>
      <c r="H55" s="952"/>
      <c r="I55" s="953"/>
      <c r="J55" s="467" t="str">
        <f>IF(基本情報入力シート!M94="","",基本情報入力シート!M94)</f>
        <v/>
      </c>
      <c r="K55" s="468" t="str">
        <f>IF(基本情報入力シート!R94="","",基本情報入力シート!R94)</f>
        <v/>
      </c>
      <c r="L55" s="468" t="str">
        <f>IF(基本情報入力シート!W94="","",基本情報入力シート!W94)</f>
        <v/>
      </c>
      <c r="M55" s="469" t="str">
        <f>IF(基本情報入力シート!X94="","",基本情報入力シート!X94)</f>
        <v/>
      </c>
      <c r="N55" s="470" t="str">
        <f>IF(基本情報入力シート!Y94="","",基本情報入力シート!Y94)</f>
        <v/>
      </c>
      <c r="O55" s="103"/>
      <c r="P55" s="1069"/>
      <c r="Q55" s="1070"/>
      <c r="R55" s="494" t="str">
        <f>IFERROR(IF('別紙様式3-2（４・５月）'!Z57="ベア加算","",P55*VLOOKUP(N55,【参考】数式用!$AD$2:$AH$27,MATCH(O55,【参考】数式用!$K$4:$N$4,0)+1,0)),"")</f>
        <v/>
      </c>
      <c r="S55" s="127"/>
      <c r="T55" s="1071"/>
      <c r="U55" s="1072"/>
      <c r="V55" s="495" t="str">
        <f>IFERROR(P55*VLOOKUP(AF55,【参考】数式用4!$DC$3:$DZ$106,MATCH(N55,【参考】数式用4!$DC$2:$DZ$2,0)),"")</f>
        <v/>
      </c>
      <c r="W55" s="104"/>
      <c r="X55" s="126"/>
      <c r="Y55" s="1039" t="str">
        <f>IFERROR(IF('別紙様式3-2（４・５月）'!Z57="ベア加算","",W55*VLOOKUP(N55,【参考】数式用!$AD$2:$AH$27,MATCH(O55,【参考】数式用!$K$4:$N$4,0)+1,0)),"")</f>
        <v/>
      </c>
      <c r="Z55" s="1039"/>
      <c r="AA55" s="127"/>
      <c r="AB55" s="128"/>
      <c r="AC55" s="496" t="str">
        <f>IFERROR(X55*VLOOKUP(AG55,【参考】数式用4!$DC$3:$DZ$106,MATCH(N55,【参考】数式用4!$DC$2:$DZ$2,0)),"")</f>
        <v/>
      </c>
      <c r="AD55" s="463" t="str">
        <f t="shared" si="2"/>
        <v/>
      </c>
      <c r="AE55" s="464" t="str">
        <f t="shared" si="3"/>
        <v/>
      </c>
      <c r="AF55" s="492" t="str">
        <f>IF(O55="","",'別紙様式3-2（４・５月）'!O57&amp;'別紙様式3-2（４・５月）'!P57&amp;'別紙様式3-2（４・５月）'!Q57&amp;"から"&amp;O55)</f>
        <v/>
      </c>
      <c r="AG55" s="492" t="str">
        <f>IF(OR(W55="",W55="―"),"",'別紙様式3-2（４・５月）'!O57&amp;'別紙様式3-2（４・５月）'!P57&amp;'別紙様式3-2（４・５月）'!Q57&amp;"から"&amp;W55)</f>
        <v/>
      </c>
      <c r="AH55" s="437"/>
      <c r="AI55" s="437"/>
      <c r="AJ55" s="437"/>
      <c r="AK55" s="437"/>
      <c r="AL55" s="437"/>
      <c r="AM55" s="437"/>
      <c r="AN55" s="437"/>
      <c r="AO55" s="437"/>
    </row>
    <row r="56" spans="1:41" s="436" customFormat="1" ht="24.95" customHeight="1">
      <c r="A56" s="493">
        <v>43</v>
      </c>
      <c r="B56" s="951" t="str">
        <f>IF(基本情報入力シート!C95="","",基本情報入力シート!C95)</f>
        <v/>
      </c>
      <c r="C56" s="952"/>
      <c r="D56" s="952"/>
      <c r="E56" s="952"/>
      <c r="F56" s="952"/>
      <c r="G56" s="952"/>
      <c r="H56" s="952"/>
      <c r="I56" s="953"/>
      <c r="J56" s="467" t="str">
        <f>IF(基本情報入力シート!M95="","",基本情報入力シート!M95)</f>
        <v/>
      </c>
      <c r="K56" s="468" t="str">
        <f>IF(基本情報入力シート!R95="","",基本情報入力シート!R95)</f>
        <v/>
      </c>
      <c r="L56" s="468" t="str">
        <f>IF(基本情報入力シート!W95="","",基本情報入力シート!W95)</f>
        <v/>
      </c>
      <c r="M56" s="469" t="str">
        <f>IF(基本情報入力シート!X95="","",基本情報入力シート!X95)</f>
        <v/>
      </c>
      <c r="N56" s="470" t="str">
        <f>IF(基本情報入力シート!Y95="","",基本情報入力シート!Y95)</f>
        <v/>
      </c>
      <c r="O56" s="103"/>
      <c r="P56" s="1069"/>
      <c r="Q56" s="1070"/>
      <c r="R56" s="494" t="str">
        <f>IFERROR(IF('別紙様式3-2（４・５月）'!Z58="ベア加算","",P56*VLOOKUP(N56,【参考】数式用!$AD$2:$AH$27,MATCH(O56,【参考】数式用!$K$4:$N$4,0)+1,0)),"")</f>
        <v/>
      </c>
      <c r="S56" s="127"/>
      <c r="T56" s="1071"/>
      <c r="U56" s="1072"/>
      <c r="V56" s="495" t="str">
        <f>IFERROR(P56*VLOOKUP(AF56,【参考】数式用4!$DC$3:$DZ$106,MATCH(N56,【参考】数式用4!$DC$2:$DZ$2,0)),"")</f>
        <v/>
      </c>
      <c r="W56" s="104"/>
      <c r="X56" s="126"/>
      <c r="Y56" s="1039" t="str">
        <f>IFERROR(IF('別紙様式3-2（４・５月）'!Z58="ベア加算","",W56*VLOOKUP(N56,【参考】数式用!$AD$2:$AH$27,MATCH(O56,【参考】数式用!$K$4:$N$4,0)+1,0)),"")</f>
        <v/>
      </c>
      <c r="Z56" s="1039"/>
      <c r="AA56" s="127"/>
      <c r="AB56" s="128"/>
      <c r="AC56" s="496" t="str">
        <f>IFERROR(X56*VLOOKUP(AG56,【参考】数式用4!$DC$3:$DZ$106,MATCH(N56,【参考】数式用4!$DC$2:$DZ$2,0)),"")</f>
        <v/>
      </c>
      <c r="AD56" s="463" t="str">
        <f t="shared" si="2"/>
        <v/>
      </c>
      <c r="AE56" s="464" t="str">
        <f t="shared" si="3"/>
        <v/>
      </c>
      <c r="AF56" s="492" t="str">
        <f>IF(O56="","",'別紙様式3-2（４・５月）'!O58&amp;'別紙様式3-2（４・５月）'!P58&amp;'別紙様式3-2（４・５月）'!Q58&amp;"から"&amp;O56)</f>
        <v/>
      </c>
      <c r="AG56" s="492" t="str">
        <f>IF(OR(W56="",W56="―"),"",'別紙様式3-2（４・５月）'!O58&amp;'別紙様式3-2（４・５月）'!P58&amp;'別紙様式3-2（４・５月）'!Q58&amp;"から"&amp;W56)</f>
        <v/>
      </c>
      <c r="AH56" s="437"/>
      <c r="AI56" s="437"/>
      <c r="AJ56" s="437"/>
      <c r="AK56" s="437"/>
      <c r="AL56" s="437"/>
      <c r="AM56" s="437"/>
      <c r="AN56" s="437"/>
      <c r="AO56" s="437"/>
    </row>
    <row r="57" spans="1:41" s="436" customFormat="1" ht="24.95" customHeight="1">
      <c r="A57" s="493">
        <v>44</v>
      </c>
      <c r="B57" s="951" t="str">
        <f>IF(基本情報入力シート!C96="","",基本情報入力シート!C96)</f>
        <v/>
      </c>
      <c r="C57" s="952"/>
      <c r="D57" s="952"/>
      <c r="E57" s="952"/>
      <c r="F57" s="952"/>
      <c r="G57" s="952"/>
      <c r="H57" s="952"/>
      <c r="I57" s="953"/>
      <c r="J57" s="467" t="str">
        <f>IF(基本情報入力シート!M96="","",基本情報入力シート!M96)</f>
        <v/>
      </c>
      <c r="K57" s="468" t="str">
        <f>IF(基本情報入力シート!R96="","",基本情報入力シート!R96)</f>
        <v/>
      </c>
      <c r="L57" s="468" t="str">
        <f>IF(基本情報入力シート!W96="","",基本情報入力シート!W96)</f>
        <v/>
      </c>
      <c r="M57" s="469" t="str">
        <f>IF(基本情報入力シート!X96="","",基本情報入力シート!X96)</f>
        <v/>
      </c>
      <c r="N57" s="470" t="str">
        <f>IF(基本情報入力シート!Y96="","",基本情報入力シート!Y96)</f>
        <v/>
      </c>
      <c r="O57" s="103"/>
      <c r="P57" s="1069"/>
      <c r="Q57" s="1070"/>
      <c r="R57" s="494" t="str">
        <f>IFERROR(IF('別紙様式3-2（４・５月）'!Z59="ベア加算","",P57*VLOOKUP(N57,【参考】数式用!$AD$2:$AH$27,MATCH(O57,【参考】数式用!$K$4:$N$4,0)+1,0)),"")</f>
        <v/>
      </c>
      <c r="S57" s="127"/>
      <c r="T57" s="1071"/>
      <c r="U57" s="1072"/>
      <c r="V57" s="495" t="str">
        <f>IFERROR(P57*VLOOKUP(AF57,【参考】数式用4!$DC$3:$DZ$106,MATCH(N57,【参考】数式用4!$DC$2:$DZ$2,0)),"")</f>
        <v/>
      </c>
      <c r="W57" s="104"/>
      <c r="X57" s="126"/>
      <c r="Y57" s="1039" t="str">
        <f>IFERROR(IF('別紙様式3-2（４・５月）'!Z59="ベア加算","",W57*VLOOKUP(N57,【参考】数式用!$AD$2:$AH$27,MATCH(O57,【参考】数式用!$K$4:$N$4,0)+1,0)),"")</f>
        <v/>
      </c>
      <c r="Z57" s="1039"/>
      <c r="AA57" s="127"/>
      <c r="AB57" s="128"/>
      <c r="AC57" s="496" t="str">
        <f>IFERROR(X57*VLOOKUP(AG57,【参考】数式用4!$DC$3:$DZ$106,MATCH(N57,【参考】数式用4!$DC$2:$DZ$2,0)),"")</f>
        <v/>
      </c>
      <c r="AD57" s="463" t="str">
        <f t="shared" si="2"/>
        <v/>
      </c>
      <c r="AE57" s="464" t="str">
        <f t="shared" si="3"/>
        <v/>
      </c>
      <c r="AF57" s="492" t="str">
        <f>IF(O57="","",'別紙様式3-2（４・５月）'!O59&amp;'別紙様式3-2（４・５月）'!P59&amp;'別紙様式3-2（４・５月）'!Q59&amp;"から"&amp;O57)</f>
        <v/>
      </c>
      <c r="AG57" s="492" t="str">
        <f>IF(OR(W57="",W57="―"),"",'別紙様式3-2（４・５月）'!O59&amp;'別紙様式3-2（４・５月）'!P59&amp;'別紙様式3-2（４・５月）'!Q59&amp;"から"&amp;W57)</f>
        <v/>
      </c>
      <c r="AH57" s="437"/>
      <c r="AI57" s="437"/>
      <c r="AJ57" s="437"/>
      <c r="AK57" s="437"/>
      <c r="AL57" s="437"/>
      <c r="AM57" s="437"/>
      <c r="AN57" s="437"/>
      <c r="AO57" s="437"/>
    </row>
    <row r="58" spans="1:41" s="436" customFormat="1" ht="24.95" customHeight="1">
      <c r="A58" s="493">
        <v>45</v>
      </c>
      <c r="B58" s="951" t="str">
        <f>IF(基本情報入力シート!C97="","",基本情報入力シート!C97)</f>
        <v/>
      </c>
      <c r="C58" s="952"/>
      <c r="D58" s="952"/>
      <c r="E58" s="952"/>
      <c r="F58" s="952"/>
      <c r="G58" s="952"/>
      <c r="H58" s="952"/>
      <c r="I58" s="953"/>
      <c r="J58" s="467" t="str">
        <f>IF(基本情報入力シート!M97="","",基本情報入力シート!M97)</f>
        <v/>
      </c>
      <c r="K58" s="468" t="str">
        <f>IF(基本情報入力シート!R97="","",基本情報入力シート!R97)</f>
        <v/>
      </c>
      <c r="L58" s="468" t="str">
        <f>IF(基本情報入力シート!W97="","",基本情報入力シート!W97)</f>
        <v/>
      </c>
      <c r="M58" s="469" t="str">
        <f>IF(基本情報入力シート!X97="","",基本情報入力シート!X97)</f>
        <v/>
      </c>
      <c r="N58" s="470" t="str">
        <f>IF(基本情報入力シート!Y97="","",基本情報入力シート!Y97)</f>
        <v/>
      </c>
      <c r="O58" s="103"/>
      <c r="P58" s="1069"/>
      <c r="Q58" s="1070"/>
      <c r="R58" s="494" t="str">
        <f>IFERROR(IF('別紙様式3-2（４・５月）'!Z60="ベア加算","",P58*VLOOKUP(N58,【参考】数式用!$AD$2:$AH$27,MATCH(O58,【参考】数式用!$K$4:$N$4,0)+1,0)),"")</f>
        <v/>
      </c>
      <c r="S58" s="127"/>
      <c r="T58" s="1071"/>
      <c r="U58" s="1072"/>
      <c r="V58" s="495" t="str">
        <f>IFERROR(P58*VLOOKUP(AF58,【参考】数式用4!$DC$3:$DZ$106,MATCH(N58,【参考】数式用4!$DC$2:$DZ$2,0)),"")</f>
        <v/>
      </c>
      <c r="W58" s="104"/>
      <c r="X58" s="126"/>
      <c r="Y58" s="1039" t="str">
        <f>IFERROR(IF('別紙様式3-2（４・５月）'!Z60="ベア加算","",W58*VLOOKUP(N58,【参考】数式用!$AD$2:$AH$27,MATCH(O58,【参考】数式用!$K$4:$N$4,0)+1,0)),"")</f>
        <v/>
      </c>
      <c r="Z58" s="1039"/>
      <c r="AA58" s="127"/>
      <c r="AB58" s="128"/>
      <c r="AC58" s="496" t="str">
        <f>IFERROR(X58*VLOOKUP(AG58,【参考】数式用4!$DC$3:$DZ$106,MATCH(N58,【参考】数式用4!$DC$2:$DZ$2,0)),"")</f>
        <v/>
      </c>
      <c r="AD58" s="463" t="str">
        <f t="shared" si="2"/>
        <v/>
      </c>
      <c r="AE58" s="464" t="str">
        <f t="shared" si="3"/>
        <v/>
      </c>
      <c r="AF58" s="492" t="str">
        <f>IF(O58="","",'別紙様式3-2（４・５月）'!O60&amp;'別紙様式3-2（４・５月）'!P60&amp;'別紙様式3-2（４・５月）'!Q60&amp;"から"&amp;O58)</f>
        <v/>
      </c>
      <c r="AG58" s="492" t="str">
        <f>IF(OR(W58="",W58="―"),"",'別紙様式3-2（４・５月）'!O60&amp;'別紙様式3-2（４・５月）'!P60&amp;'別紙様式3-2（４・５月）'!Q60&amp;"から"&amp;W58)</f>
        <v/>
      </c>
      <c r="AH58" s="437"/>
      <c r="AI58" s="437"/>
      <c r="AJ58" s="437"/>
      <c r="AK58" s="437"/>
      <c r="AL58" s="437"/>
      <c r="AM58" s="437"/>
      <c r="AN58" s="437"/>
      <c r="AO58" s="437"/>
    </row>
    <row r="59" spans="1:41" s="436" customFormat="1" ht="24.95" customHeight="1">
      <c r="A59" s="493">
        <v>46</v>
      </c>
      <c r="B59" s="951" t="str">
        <f>IF(基本情報入力シート!C98="","",基本情報入力シート!C98)</f>
        <v/>
      </c>
      <c r="C59" s="952"/>
      <c r="D59" s="952"/>
      <c r="E59" s="952"/>
      <c r="F59" s="952"/>
      <c r="G59" s="952"/>
      <c r="H59" s="952"/>
      <c r="I59" s="953"/>
      <c r="J59" s="467" t="str">
        <f>IF(基本情報入力シート!M98="","",基本情報入力シート!M98)</f>
        <v/>
      </c>
      <c r="K59" s="468" t="str">
        <f>IF(基本情報入力シート!R98="","",基本情報入力シート!R98)</f>
        <v/>
      </c>
      <c r="L59" s="468" t="str">
        <f>IF(基本情報入力シート!W98="","",基本情報入力シート!W98)</f>
        <v/>
      </c>
      <c r="M59" s="469" t="str">
        <f>IF(基本情報入力シート!X98="","",基本情報入力シート!X98)</f>
        <v/>
      </c>
      <c r="N59" s="470" t="str">
        <f>IF(基本情報入力シート!Y98="","",基本情報入力シート!Y98)</f>
        <v/>
      </c>
      <c r="O59" s="103"/>
      <c r="P59" s="1069"/>
      <c r="Q59" s="1070"/>
      <c r="R59" s="494" t="str">
        <f>IFERROR(IF('別紙様式3-2（４・５月）'!Z61="ベア加算","",P59*VLOOKUP(N59,【参考】数式用!$AD$2:$AH$27,MATCH(O59,【参考】数式用!$K$4:$N$4,0)+1,0)),"")</f>
        <v/>
      </c>
      <c r="S59" s="127"/>
      <c r="T59" s="1071"/>
      <c r="U59" s="1072"/>
      <c r="V59" s="495" t="str">
        <f>IFERROR(P59*VLOOKUP(AF59,【参考】数式用4!$DC$3:$DZ$106,MATCH(N59,【参考】数式用4!$DC$2:$DZ$2,0)),"")</f>
        <v/>
      </c>
      <c r="W59" s="104"/>
      <c r="X59" s="126"/>
      <c r="Y59" s="1039" t="str">
        <f>IFERROR(IF('別紙様式3-2（４・５月）'!Z61="ベア加算","",W59*VLOOKUP(N59,【参考】数式用!$AD$2:$AH$27,MATCH(O59,【参考】数式用!$K$4:$N$4,0)+1,0)),"")</f>
        <v/>
      </c>
      <c r="Z59" s="1039"/>
      <c r="AA59" s="127"/>
      <c r="AB59" s="128"/>
      <c r="AC59" s="496" t="str">
        <f>IFERROR(X59*VLOOKUP(AG59,【参考】数式用4!$DC$3:$DZ$106,MATCH(N59,【参考】数式用4!$DC$2:$DZ$2,0)),"")</f>
        <v/>
      </c>
      <c r="AD59" s="463" t="str">
        <f t="shared" si="2"/>
        <v/>
      </c>
      <c r="AE59" s="464" t="str">
        <f t="shared" si="3"/>
        <v/>
      </c>
      <c r="AF59" s="492" t="str">
        <f>IF(O59="","",'別紙様式3-2（４・５月）'!O61&amp;'別紙様式3-2（４・５月）'!P61&amp;'別紙様式3-2（４・５月）'!Q61&amp;"から"&amp;O59)</f>
        <v/>
      </c>
      <c r="AG59" s="492" t="str">
        <f>IF(OR(W59="",W59="―"),"",'別紙様式3-2（４・５月）'!O61&amp;'別紙様式3-2（４・５月）'!P61&amp;'別紙様式3-2（４・５月）'!Q61&amp;"から"&amp;W59)</f>
        <v/>
      </c>
      <c r="AH59" s="437"/>
      <c r="AI59" s="437"/>
      <c r="AJ59" s="437"/>
      <c r="AK59" s="437"/>
      <c r="AL59" s="437"/>
      <c r="AM59" s="437"/>
      <c r="AN59" s="437"/>
      <c r="AO59" s="437"/>
    </row>
    <row r="60" spans="1:41" s="436" customFormat="1" ht="24.95" customHeight="1">
      <c r="A60" s="493">
        <v>47</v>
      </c>
      <c r="B60" s="951" t="str">
        <f>IF(基本情報入力シート!C99="","",基本情報入力シート!C99)</f>
        <v/>
      </c>
      <c r="C60" s="952"/>
      <c r="D60" s="952"/>
      <c r="E60" s="952"/>
      <c r="F60" s="952"/>
      <c r="G60" s="952"/>
      <c r="H60" s="952"/>
      <c r="I60" s="953"/>
      <c r="J60" s="467" t="str">
        <f>IF(基本情報入力シート!M99="","",基本情報入力シート!M99)</f>
        <v/>
      </c>
      <c r="K60" s="468" t="str">
        <f>IF(基本情報入力シート!R99="","",基本情報入力シート!R99)</f>
        <v/>
      </c>
      <c r="L60" s="468" t="str">
        <f>IF(基本情報入力シート!W99="","",基本情報入力シート!W99)</f>
        <v/>
      </c>
      <c r="M60" s="469" t="str">
        <f>IF(基本情報入力シート!X99="","",基本情報入力シート!X99)</f>
        <v/>
      </c>
      <c r="N60" s="470" t="str">
        <f>IF(基本情報入力シート!Y99="","",基本情報入力シート!Y99)</f>
        <v/>
      </c>
      <c r="O60" s="103"/>
      <c r="P60" s="1069"/>
      <c r="Q60" s="1070"/>
      <c r="R60" s="494" t="str">
        <f>IFERROR(IF('別紙様式3-2（４・５月）'!Z62="ベア加算","",P60*VLOOKUP(N60,【参考】数式用!$AD$2:$AH$27,MATCH(O60,【参考】数式用!$K$4:$N$4,0)+1,0)),"")</f>
        <v/>
      </c>
      <c r="S60" s="127"/>
      <c r="T60" s="1071"/>
      <c r="U60" s="1072"/>
      <c r="V60" s="495" t="str">
        <f>IFERROR(P60*VLOOKUP(AF60,【参考】数式用4!$DC$3:$DZ$106,MATCH(N60,【参考】数式用4!$DC$2:$DZ$2,0)),"")</f>
        <v/>
      </c>
      <c r="W60" s="104"/>
      <c r="X60" s="126"/>
      <c r="Y60" s="1039" t="str">
        <f>IFERROR(IF('別紙様式3-2（４・５月）'!Z62="ベア加算","",W60*VLOOKUP(N60,【参考】数式用!$AD$2:$AH$27,MATCH(O60,【参考】数式用!$K$4:$N$4,0)+1,0)),"")</f>
        <v/>
      </c>
      <c r="Z60" s="1039"/>
      <c r="AA60" s="127"/>
      <c r="AB60" s="128"/>
      <c r="AC60" s="496" t="str">
        <f>IFERROR(X60*VLOOKUP(AG60,【参考】数式用4!$DC$3:$DZ$106,MATCH(N60,【参考】数式用4!$DC$2:$DZ$2,0)),"")</f>
        <v/>
      </c>
      <c r="AD60" s="463" t="str">
        <f t="shared" si="2"/>
        <v/>
      </c>
      <c r="AE60" s="464" t="str">
        <f t="shared" si="3"/>
        <v/>
      </c>
      <c r="AF60" s="492" t="str">
        <f>IF(O60="","",'別紙様式3-2（４・５月）'!O62&amp;'別紙様式3-2（４・５月）'!P62&amp;'別紙様式3-2（４・５月）'!Q62&amp;"から"&amp;O60)</f>
        <v/>
      </c>
      <c r="AG60" s="492" t="str">
        <f>IF(OR(W60="",W60="―"),"",'別紙様式3-2（４・５月）'!O62&amp;'別紙様式3-2（４・５月）'!P62&amp;'別紙様式3-2（４・５月）'!Q62&amp;"から"&amp;W60)</f>
        <v/>
      </c>
      <c r="AH60" s="437"/>
      <c r="AI60" s="437"/>
      <c r="AJ60" s="437"/>
      <c r="AK60" s="437"/>
      <c r="AL60" s="437"/>
      <c r="AM60" s="437"/>
      <c r="AN60" s="437"/>
      <c r="AO60" s="437"/>
    </row>
    <row r="61" spans="1:41" s="436" customFormat="1" ht="24.95" customHeight="1">
      <c r="A61" s="493">
        <v>48</v>
      </c>
      <c r="B61" s="951" t="str">
        <f>IF(基本情報入力シート!C100="","",基本情報入力シート!C100)</f>
        <v/>
      </c>
      <c r="C61" s="952"/>
      <c r="D61" s="952"/>
      <c r="E61" s="952"/>
      <c r="F61" s="952"/>
      <c r="G61" s="952"/>
      <c r="H61" s="952"/>
      <c r="I61" s="953"/>
      <c r="J61" s="467" t="str">
        <f>IF(基本情報入力シート!M100="","",基本情報入力シート!M100)</f>
        <v/>
      </c>
      <c r="K61" s="468" t="str">
        <f>IF(基本情報入力シート!R100="","",基本情報入力シート!R100)</f>
        <v/>
      </c>
      <c r="L61" s="468" t="str">
        <f>IF(基本情報入力シート!W100="","",基本情報入力シート!W100)</f>
        <v/>
      </c>
      <c r="M61" s="469" t="str">
        <f>IF(基本情報入力シート!X100="","",基本情報入力シート!X100)</f>
        <v/>
      </c>
      <c r="N61" s="470" t="str">
        <f>IF(基本情報入力シート!Y100="","",基本情報入力シート!Y100)</f>
        <v/>
      </c>
      <c r="O61" s="103"/>
      <c r="P61" s="1069"/>
      <c r="Q61" s="1070"/>
      <c r="R61" s="494" t="str">
        <f>IFERROR(IF('別紙様式3-2（４・５月）'!Z63="ベア加算","",P61*VLOOKUP(N61,【参考】数式用!$AD$2:$AH$27,MATCH(O61,【参考】数式用!$K$4:$N$4,0)+1,0)),"")</f>
        <v/>
      </c>
      <c r="S61" s="127"/>
      <c r="T61" s="1071"/>
      <c r="U61" s="1072"/>
      <c r="V61" s="495" t="str">
        <f>IFERROR(P61*VLOOKUP(AF61,【参考】数式用4!$DC$3:$DZ$106,MATCH(N61,【参考】数式用4!$DC$2:$DZ$2,0)),"")</f>
        <v/>
      </c>
      <c r="W61" s="104"/>
      <c r="X61" s="126"/>
      <c r="Y61" s="1039" t="str">
        <f>IFERROR(IF('別紙様式3-2（４・５月）'!Z63="ベア加算","",W61*VLOOKUP(N61,【参考】数式用!$AD$2:$AH$27,MATCH(O61,【参考】数式用!$K$4:$N$4,0)+1,0)),"")</f>
        <v/>
      </c>
      <c r="Z61" s="1039"/>
      <c r="AA61" s="127"/>
      <c r="AB61" s="128"/>
      <c r="AC61" s="496" t="str">
        <f>IFERROR(X61*VLOOKUP(AG61,【参考】数式用4!$DC$3:$DZ$106,MATCH(N61,【参考】数式用4!$DC$2:$DZ$2,0)),"")</f>
        <v/>
      </c>
      <c r="AD61" s="463" t="str">
        <f t="shared" si="2"/>
        <v/>
      </c>
      <c r="AE61" s="464" t="str">
        <f t="shared" si="3"/>
        <v/>
      </c>
      <c r="AF61" s="492" t="str">
        <f>IF(O61="","",'別紙様式3-2（４・５月）'!O63&amp;'別紙様式3-2（４・５月）'!P63&amp;'別紙様式3-2（４・５月）'!Q63&amp;"から"&amp;O61)</f>
        <v/>
      </c>
      <c r="AG61" s="492" t="str">
        <f>IF(OR(W61="",W61="―"),"",'別紙様式3-2（４・５月）'!O63&amp;'別紙様式3-2（４・５月）'!P63&amp;'別紙様式3-2（４・５月）'!Q63&amp;"から"&amp;W61)</f>
        <v/>
      </c>
      <c r="AH61" s="437"/>
      <c r="AI61" s="437"/>
      <c r="AJ61" s="437"/>
      <c r="AK61" s="437"/>
      <c r="AL61" s="437"/>
      <c r="AM61" s="437"/>
      <c r="AN61" s="437"/>
      <c r="AO61" s="437"/>
    </row>
    <row r="62" spans="1:41" s="436" customFormat="1" ht="24.95" customHeight="1">
      <c r="A62" s="493">
        <v>49</v>
      </c>
      <c r="B62" s="951" t="str">
        <f>IF(基本情報入力シート!C101="","",基本情報入力シート!C101)</f>
        <v/>
      </c>
      <c r="C62" s="952"/>
      <c r="D62" s="952"/>
      <c r="E62" s="952"/>
      <c r="F62" s="952"/>
      <c r="G62" s="952"/>
      <c r="H62" s="952"/>
      <c r="I62" s="953"/>
      <c r="J62" s="467" t="str">
        <f>IF(基本情報入力シート!M101="","",基本情報入力シート!M101)</f>
        <v/>
      </c>
      <c r="K62" s="468" t="str">
        <f>IF(基本情報入力シート!R101="","",基本情報入力シート!R101)</f>
        <v/>
      </c>
      <c r="L62" s="468" t="str">
        <f>IF(基本情報入力シート!W101="","",基本情報入力シート!W101)</f>
        <v/>
      </c>
      <c r="M62" s="469" t="str">
        <f>IF(基本情報入力シート!X101="","",基本情報入力シート!X101)</f>
        <v/>
      </c>
      <c r="N62" s="470" t="str">
        <f>IF(基本情報入力シート!Y101="","",基本情報入力シート!Y101)</f>
        <v/>
      </c>
      <c r="O62" s="103"/>
      <c r="P62" s="1069"/>
      <c r="Q62" s="1070"/>
      <c r="R62" s="494" t="str">
        <f>IFERROR(IF('別紙様式3-2（４・５月）'!Z64="ベア加算","",P62*VLOOKUP(N62,【参考】数式用!$AD$2:$AH$27,MATCH(O62,【参考】数式用!$K$4:$N$4,0)+1,0)),"")</f>
        <v/>
      </c>
      <c r="S62" s="127"/>
      <c r="T62" s="1071"/>
      <c r="U62" s="1072"/>
      <c r="V62" s="495" t="str">
        <f>IFERROR(P62*VLOOKUP(AF62,【参考】数式用4!$DC$3:$DZ$106,MATCH(N62,【参考】数式用4!$DC$2:$DZ$2,0)),"")</f>
        <v/>
      </c>
      <c r="W62" s="104"/>
      <c r="X62" s="126"/>
      <c r="Y62" s="1039" t="str">
        <f>IFERROR(IF('別紙様式3-2（４・５月）'!Z64="ベア加算","",W62*VLOOKUP(N62,【参考】数式用!$AD$2:$AH$27,MATCH(O62,【参考】数式用!$K$4:$N$4,0)+1,0)),"")</f>
        <v/>
      </c>
      <c r="Z62" s="1039"/>
      <c r="AA62" s="127"/>
      <c r="AB62" s="128"/>
      <c r="AC62" s="496" t="str">
        <f>IFERROR(X62*VLOOKUP(AG62,【参考】数式用4!$DC$3:$DZ$106,MATCH(N62,【参考】数式用4!$DC$2:$DZ$2,0)),"")</f>
        <v/>
      </c>
      <c r="AD62" s="463" t="str">
        <f t="shared" si="2"/>
        <v/>
      </c>
      <c r="AE62" s="464" t="str">
        <f t="shared" si="3"/>
        <v/>
      </c>
      <c r="AF62" s="492" t="str">
        <f>IF(O62="","",'別紙様式3-2（４・５月）'!O64&amp;'別紙様式3-2（４・５月）'!P64&amp;'別紙様式3-2（４・５月）'!Q64&amp;"から"&amp;O62)</f>
        <v/>
      </c>
      <c r="AG62" s="492" t="str">
        <f>IF(OR(W62="",W62="―"),"",'別紙様式3-2（４・５月）'!O64&amp;'別紙様式3-2（４・５月）'!P64&amp;'別紙様式3-2（４・５月）'!Q64&amp;"から"&amp;W62)</f>
        <v/>
      </c>
      <c r="AH62" s="437"/>
      <c r="AI62" s="437"/>
      <c r="AJ62" s="437"/>
      <c r="AK62" s="437"/>
      <c r="AL62" s="437"/>
      <c r="AM62" s="437"/>
      <c r="AN62" s="437"/>
      <c r="AO62" s="437"/>
    </row>
    <row r="63" spans="1:41" s="436" customFormat="1" ht="24.95" customHeight="1">
      <c r="A63" s="493">
        <v>50</v>
      </c>
      <c r="B63" s="951" t="str">
        <f>IF(基本情報入力シート!C102="","",基本情報入力シート!C102)</f>
        <v/>
      </c>
      <c r="C63" s="952"/>
      <c r="D63" s="952"/>
      <c r="E63" s="952"/>
      <c r="F63" s="952"/>
      <c r="G63" s="952"/>
      <c r="H63" s="952"/>
      <c r="I63" s="953"/>
      <c r="J63" s="467" t="str">
        <f>IF(基本情報入力シート!M102="","",基本情報入力シート!M102)</f>
        <v/>
      </c>
      <c r="K63" s="468" t="str">
        <f>IF(基本情報入力シート!R102="","",基本情報入力シート!R102)</f>
        <v/>
      </c>
      <c r="L63" s="468" t="str">
        <f>IF(基本情報入力シート!W102="","",基本情報入力シート!W102)</f>
        <v/>
      </c>
      <c r="M63" s="469" t="str">
        <f>IF(基本情報入力シート!X102="","",基本情報入力シート!X102)</f>
        <v/>
      </c>
      <c r="N63" s="470" t="str">
        <f>IF(基本情報入力シート!Y102="","",基本情報入力シート!Y102)</f>
        <v/>
      </c>
      <c r="O63" s="103"/>
      <c r="P63" s="1069"/>
      <c r="Q63" s="1070"/>
      <c r="R63" s="494" t="str">
        <f>IFERROR(IF('別紙様式3-2（４・５月）'!Z65="ベア加算","",P63*VLOOKUP(N63,【参考】数式用!$AD$2:$AH$27,MATCH(O63,【参考】数式用!$K$4:$N$4,0)+1,0)),"")</f>
        <v/>
      </c>
      <c r="S63" s="127"/>
      <c r="T63" s="1071"/>
      <c r="U63" s="1072"/>
      <c r="V63" s="495" t="str">
        <f>IFERROR(P63*VLOOKUP(AF63,【参考】数式用4!$DC$3:$DZ$106,MATCH(N63,【参考】数式用4!$DC$2:$DZ$2,0)),"")</f>
        <v/>
      </c>
      <c r="W63" s="104"/>
      <c r="X63" s="126"/>
      <c r="Y63" s="1039" t="str">
        <f>IFERROR(IF('別紙様式3-2（４・５月）'!Z65="ベア加算","",W63*VLOOKUP(N63,【参考】数式用!$AD$2:$AH$27,MATCH(O63,【参考】数式用!$K$4:$N$4,0)+1,0)),"")</f>
        <v/>
      </c>
      <c r="Z63" s="1039"/>
      <c r="AA63" s="127"/>
      <c r="AB63" s="128"/>
      <c r="AC63" s="496" t="str">
        <f>IFERROR(X63*VLOOKUP(AG63,【参考】数式用4!$DC$3:$DZ$106,MATCH(N63,【参考】数式用4!$DC$2:$DZ$2,0)),"")</f>
        <v/>
      </c>
      <c r="AD63" s="463" t="str">
        <f t="shared" si="2"/>
        <v/>
      </c>
      <c r="AE63" s="464" t="str">
        <f t="shared" si="3"/>
        <v/>
      </c>
      <c r="AF63" s="492" t="str">
        <f>IF(O63="","",'別紙様式3-2（４・５月）'!O65&amp;'別紙様式3-2（４・５月）'!P65&amp;'別紙様式3-2（４・５月）'!Q65&amp;"から"&amp;O63)</f>
        <v/>
      </c>
      <c r="AG63" s="492" t="str">
        <f>IF(OR(W63="",W63="―"),"",'別紙様式3-2（４・５月）'!O65&amp;'別紙様式3-2（４・５月）'!P65&amp;'別紙様式3-2（４・５月）'!Q65&amp;"から"&amp;W63)</f>
        <v/>
      </c>
      <c r="AH63" s="437"/>
      <c r="AI63" s="437"/>
      <c r="AJ63" s="437"/>
      <c r="AK63" s="437"/>
      <c r="AL63" s="437"/>
      <c r="AM63" s="437"/>
      <c r="AN63" s="437"/>
      <c r="AO63" s="437"/>
    </row>
    <row r="64" spans="1:41" s="436" customFormat="1" ht="24.95" customHeight="1">
      <c r="A64" s="493">
        <v>51</v>
      </c>
      <c r="B64" s="951" t="str">
        <f>IF(基本情報入力シート!C103="","",基本情報入力シート!C103)</f>
        <v/>
      </c>
      <c r="C64" s="952"/>
      <c r="D64" s="952"/>
      <c r="E64" s="952"/>
      <c r="F64" s="952"/>
      <c r="G64" s="952"/>
      <c r="H64" s="952"/>
      <c r="I64" s="953"/>
      <c r="J64" s="467" t="str">
        <f>IF(基本情報入力シート!M103="","",基本情報入力シート!M103)</f>
        <v/>
      </c>
      <c r="K64" s="468" t="str">
        <f>IF(基本情報入力シート!R103="","",基本情報入力シート!R103)</f>
        <v/>
      </c>
      <c r="L64" s="468" t="str">
        <f>IF(基本情報入力シート!W103="","",基本情報入力シート!W103)</f>
        <v/>
      </c>
      <c r="M64" s="469" t="str">
        <f>IF(基本情報入力シート!X103="","",基本情報入力シート!X103)</f>
        <v/>
      </c>
      <c r="N64" s="470" t="str">
        <f>IF(基本情報入力シート!Y103="","",基本情報入力シート!Y103)</f>
        <v/>
      </c>
      <c r="O64" s="103"/>
      <c r="P64" s="1069"/>
      <c r="Q64" s="1070"/>
      <c r="R64" s="494" t="str">
        <f>IFERROR(IF('別紙様式3-2（４・５月）'!Z66="ベア加算","",P64*VLOOKUP(N64,【参考】数式用!$AD$2:$AH$27,MATCH(O64,【参考】数式用!$K$4:$N$4,0)+1,0)),"")</f>
        <v/>
      </c>
      <c r="S64" s="127"/>
      <c r="T64" s="1071"/>
      <c r="U64" s="1072"/>
      <c r="V64" s="495" t="str">
        <f>IFERROR(P64*VLOOKUP(AF64,【参考】数式用4!$DC$3:$DZ$106,MATCH(N64,【参考】数式用4!$DC$2:$DZ$2,0)),"")</f>
        <v/>
      </c>
      <c r="W64" s="104"/>
      <c r="X64" s="126"/>
      <c r="Y64" s="1039" t="str">
        <f>IFERROR(IF('別紙様式3-2（４・５月）'!Z66="ベア加算","",W64*VLOOKUP(N64,【参考】数式用!$AD$2:$AH$27,MATCH(O64,【参考】数式用!$K$4:$N$4,0)+1,0)),"")</f>
        <v/>
      </c>
      <c r="Z64" s="1039"/>
      <c r="AA64" s="127"/>
      <c r="AB64" s="128"/>
      <c r="AC64" s="496" t="str">
        <f>IFERROR(X64*VLOOKUP(AG64,【参考】数式用4!$DC$3:$DZ$106,MATCH(N64,【参考】数式用4!$DC$2:$DZ$2,0)),"")</f>
        <v/>
      </c>
      <c r="AD64" s="463" t="str">
        <f t="shared" si="2"/>
        <v/>
      </c>
      <c r="AE64" s="464" t="str">
        <f t="shared" si="3"/>
        <v/>
      </c>
      <c r="AF64" s="492" t="str">
        <f>IF(O64="","",'別紙様式3-2（４・５月）'!O66&amp;'別紙様式3-2（４・５月）'!P66&amp;'別紙様式3-2（４・５月）'!Q66&amp;"から"&amp;O64)</f>
        <v/>
      </c>
      <c r="AG64" s="492" t="str">
        <f>IF(OR(W64="",W64="―"),"",'別紙様式3-2（４・５月）'!O66&amp;'別紙様式3-2（４・５月）'!P66&amp;'別紙様式3-2（４・５月）'!Q66&amp;"から"&amp;W64)</f>
        <v/>
      </c>
      <c r="AH64" s="437"/>
      <c r="AI64" s="437"/>
      <c r="AJ64" s="437"/>
      <c r="AK64" s="437"/>
      <c r="AL64" s="437"/>
      <c r="AM64" s="437"/>
      <c r="AN64" s="437"/>
      <c r="AO64" s="437"/>
    </row>
    <row r="65" spans="1:41" s="436" customFormat="1" ht="24.95" customHeight="1">
      <c r="A65" s="493">
        <v>52</v>
      </c>
      <c r="B65" s="951" t="str">
        <f>IF(基本情報入力シート!C104="","",基本情報入力シート!C104)</f>
        <v/>
      </c>
      <c r="C65" s="952"/>
      <c r="D65" s="952"/>
      <c r="E65" s="952"/>
      <c r="F65" s="952"/>
      <c r="G65" s="952"/>
      <c r="H65" s="952"/>
      <c r="I65" s="953"/>
      <c r="J65" s="467" t="str">
        <f>IF(基本情報入力シート!M104="","",基本情報入力シート!M104)</f>
        <v/>
      </c>
      <c r="K65" s="468" t="str">
        <f>IF(基本情報入力シート!R104="","",基本情報入力シート!R104)</f>
        <v/>
      </c>
      <c r="L65" s="468" t="str">
        <f>IF(基本情報入力シート!W104="","",基本情報入力シート!W104)</f>
        <v/>
      </c>
      <c r="M65" s="469" t="str">
        <f>IF(基本情報入力シート!X104="","",基本情報入力シート!X104)</f>
        <v/>
      </c>
      <c r="N65" s="470" t="str">
        <f>IF(基本情報入力シート!Y104="","",基本情報入力シート!Y104)</f>
        <v/>
      </c>
      <c r="O65" s="103"/>
      <c r="P65" s="1069"/>
      <c r="Q65" s="1070"/>
      <c r="R65" s="494" t="str">
        <f>IFERROR(IF('別紙様式3-2（４・５月）'!Z67="ベア加算","",P65*VLOOKUP(N65,【参考】数式用!$AD$2:$AH$27,MATCH(O65,【参考】数式用!$K$4:$N$4,0)+1,0)),"")</f>
        <v/>
      </c>
      <c r="S65" s="127"/>
      <c r="T65" s="1071"/>
      <c r="U65" s="1072"/>
      <c r="V65" s="495" t="str">
        <f>IFERROR(P65*VLOOKUP(AF65,【参考】数式用4!$DC$3:$DZ$106,MATCH(N65,【参考】数式用4!$DC$2:$DZ$2,0)),"")</f>
        <v/>
      </c>
      <c r="W65" s="104"/>
      <c r="X65" s="126"/>
      <c r="Y65" s="1039" t="str">
        <f>IFERROR(IF('別紙様式3-2（４・５月）'!Z67="ベア加算","",W65*VLOOKUP(N65,【参考】数式用!$AD$2:$AH$27,MATCH(O65,【参考】数式用!$K$4:$N$4,0)+1,0)),"")</f>
        <v/>
      </c>
      <c r="Z65" s="1039"/>
      <c r="AA65" s="127"/>
      <c r="AB65" s="128"/>
      <c r="AC65" s="496" t="str">
        <f>IFERROR(X65*VLOOKUP(AG65,【参考】数式用4!$DC$3:$DZ$106,MATCH(N65,【参考】数式用4!$DC$2:$DZ$2,0)),"")</f>
        <v/>
      </c>
      <c r="AD65" s="463" t="str">
        <f t="shared" si="2"/>
        <v/>
      </c>
      <c r="AE65" s="464" t="str">
        <f t="shared" si="3"/>
        <v/>
      </c>
      <c r="AF65" s="492" t="str">
        <f>IF(O65="","",'別紙様式3-2（４・５月）'!O67&amp;'別紙様式3-2（４・５月）'!P67&amp;'別紙様式3-2（４・５月）'!Q67&amp;"から"&amp;O65)</f>
        <v/>
      </c>
      <c r="AG65" s="492" t="str">
        <f>IF(OR(W65="",W65="―"),"",'別紙様式3-2（４・５月）'!O67&amp;'別紙様式3-2（４・５月）'!P67&amp;'別紙様式3-2（４・５月）'!Q67&amp;"から"&amp;W65)</f>
        <v/>
      </c>
      <c r="AH65" s="437"/>
      <c r="AI65" s="437"/>
      <c r="AJ65" s="437"/>
      <c r="AK65" s="437"/>
      <c r="AL65" s="437"/>
      <c r="AM65" s="437"/>
      <c r="AN65" s="437"/>
      <c r="AO65" s="437"/>
    </row>
    <row r="66" spans="1:41" s="436" customFormat="1" ht="24.95" customHeight="1">
      <c r="A66" s="493">
        <v>53</v>
      </c>
      <c r="B66" s="951" t="str">
        <f>IF(基本情報入力シート!C105="","",基本情報入力シート!C105)</f>
        <v/>
      </c>
      <c r="C66" s="952"/>
      <c r="D66" s="952"/>
      <c r="E66" s="952"/>
      <c r="F66" s="952"/>
      <c r="G66" s="952"/>
      <c r="H66" s="952"/>
      <c r="I66" s="953"/>
      <c r="J66" s="467" t="str">
        <f>IF(基本情報入力シート!M105="","",基本情報入力シート!M105)</f>
        <v/>
      </c>
      <c r="K66" s="468" t="str">
        <f>IF(基本情報入力シート!R105="","",基本情報入力シート!R105)</f>
        <v/>
      </c>
      <c r="L66" s="468" t="str">
        <f>IF(基本情報入力シート!W105="","",基本情報入力シート!W105)</f>
        <v/>
      </c>
      <c r="M66" s="469" t="str">
        <f>IF(基本情報入力シート!X105="","",基本情報入力シート!X105)</f>
        <v/>
      </c>
      <c r="N66" s="470" t="str">
        <f>IF(基本情報入力シート!Y105="","",基本情報入力シート!Y105)</f>
        <v/>
      </c>
      <c r="O66" s="103"/>
      <c r="P66" s="1069"/>
      <c r="Q66" s="1070"/>
      <c r="R66" s="494" t="str">
        <f>IFERROR(IF('別紙様式3-2（４・５月）'!Z68="ベア加算","",P66*VLOOKUP(N66,【参考】数式用!$AD$2:$AH$27,MATCH(O66,【参考】数式用!$K$4:$N$4,0)+1,0)),"")</f>
        <v/>
      </c>
      <c r="S66" s="127"/>
      <c r="T66" s="1071"/>
      <c r="U66" s="1072"/>
      <c r="V66" s="495" t="str">
        <f>IFERROR(P66*VLOOKUP(AF66,【参考】数式用4!$DC$3:$DZ$106,MATCH(N66,【参考】数式用4!$DC$2:$DZ$2,0)),"")</f>
        <v/>
      </c>
      <c r="W66" s="104"/>
      <c r="X66" s="126"/>
      <c r="Y66" s="1039" t="str">
        <f>IFERROR(IF('別紙様式3-2（４・５月）'!Z68="ベア加算","",W66*VLOOKUP(N66,【参考】数式用!$AD$2:$AH$27,MATCH(O66,【参考】数式用!$K$4:$N$4,0)+1,0)),"")</f>
        <v/>
      </c>
      <c r="Z66" s="1039"/>
      <c r="AA66" s="127"/>
      <c r="AB66" s="128"/>
      <c r="AC66" s="496" t="str">
        <f>IFERROR(X66*VLOOKUP(AG66,【参考】数式用4!$DC$3:$DZ$106,MATCH(N66,【参考】数式用4!$DC$2:$DZ$2,0)),"")</f>
        <v/>
      </c>
      <c r="AD66" s="463" t="str">
        <f t="shared" si="2"/>
        <v/>
      </c>
      <c r="AE66" s="464" t="str">
        <f t="shared" si="3"/>
        <v/>
      </c>
      <c r="AF66" s="492" t="str">
        <f>IF(O66="","",'別紙様式3-2（４・５月）'!O68&amp;'別紙様式3-2（４・５月）'!P68&amp;'別紙様式3-2（４・５月）'!Q68&amp;"から"&amp;O66)</f>
        <v/>
      </c>
      <c r="AG66" s="492" t="str">
        <f>IF(OR(W66="",W66="―"),"",'別紙様式3-2（４・５月）'!O68&amp;'別紙様式3-2（４・５月）'!P68&amp;'別紙様式3-2（４・５月）'!Q68&amp;"から"&amp;W66)</f>
        <v/>
      </c>
      <c r="AH66" s="437"/>
      <c r="AI66" s="437"/>
      <c r="AJ66" s="437"/>
      <c r="AK66" s="437"/>
      <c r="AL66" s="437"/>
      <c r="AM66" s="437"/>
      <c r="AN66" s="437"/>
      <c r="AO66" s="437"/>
    </row>
    <row r="67" spans="1:41" s="436" customFormat="1" ht="24.95" customHeight="1">
      <c r="A67" s="493">
        <v>54</v>
      </c>
      <c r="B67" s="951" t="str">
        <f>IF(基本情報入力シート!C106="","",基本情報入力シート!C106)</f>
        <v/>
      </c>
      <c r="C67" s="952"/>
      <c r="D67" s="952"/>
      <c r="E67" s="952"/>
      <c r="F67" s="952"/>
      <c r="G67" s="952"/>
      <c r="H67" s="952"/>
      <c r="I67" s="953"/>
      <c r="J67" s="467" t="str">
        <f>IF(基本情報入力シート!M106="","",基本情報入力シート!M106)</f>
        <v/>
      </c>
      <c r="K67" s="468" t="str">
        <f>IF(基本情報入力シート!R106="","",基本情報入力シート!R106)</f>
        <v/>
      </c>
      <c r="L67" s="468" t="str">
        <f>IF(基本情報入力シート!W106="","",基本情報入力シート!W106)</f>
        <v/>
      </c>
      <c r="M67" s="469" t="str">
        <f>IF(基本情報入力シート!X106="","",基本情報入力シート!X106)</f>
        <v/>
      </c>
      <c r="N67" s="470" t="str">
        <f>IF(基本情報入力シート!Y106="","",基本情報入力シート!Y106)</f>
        <v/>
      </c>
      <c r="O67" s="103"/>
      <c r="P67" s="1069"/>
      <c r="Q67" s="1070"/>
      <c r="R67" s="494" t="str">
        <f>IFERROR(IF('別紙様式3-2（４・５月）'!Z69="ベア加算","",P67*VLOOKUP(N67,【参考】数式用!$AD$2:$AH$27,MATCH(O67,【参考】数式用!$K$4:$N$4,0)+1,0)),"")</f>
        <v/>
      </c>
      <c r="S67" s="127"/>
      <c r="T67" s="1071"/>
      <c r="U67" s="1072"/>
      <c r="V67" s="495" t="str">
        <f>IFERROR(P67*VLOOKUP(AF67,【参考】数式用4!$DC$3:$DZ$106,MATCH(N67,【参考】数式用4!$DC$2:$DZ$2,0)),"")</f>
        <v/>
      </c>
      <c r="W67" s="104"/>
      <c r="X67" s="126"/>
      <c r="Y67" s="1039" t="str">
        <f>IFERROR(IF('別紙様式3-2（４・５月）'!Z69="ベア加算","",W67*VLOOKUP(N67,【参考】数式用!$AD$2:$AH$27,MATCH(O67,【参考】数式用!$K$4:$N$4,0)+1,0)),"")</f>
        <v/>
      </c>
      <c r="Z67" s="1039"/>
      <c r="AA67" s="127"/>
      <c r="AB67" s="128"/>
      <c r="AC67" s="496" t="str">
        <f>IFERROR(X67*VLOOKUP(AG67,【参考】数式用4!$DC$3:$DZ$106,MATCH(N67,【参考】数式用4!$DC$2:$DZ$2,0)),"")</f>
        <v/>
      </c>
      <c r="AD67" s="463" t="str">
        <f t="shared" si="2"/>
        <v/>
      </c>
      <c r="AE67" s="464" t="str">
        <f t="shared" si="3"/>
        <v/>
      </c>
      <c r="AF67" s="492" t="str">
        <f>IF(O67="","",'別紙様式3-2（４・５月）'!O69&amp;'別紙様式3-2（４・５月）'!P69&amp;'別紙様式3-2（４・５月）'!Q69&amp;"から"&amp;O67)</f>
        <v/>
      </c>
      <c r="AG67" s="492" t="str">
        <f>IF(OR(W67="",W67="―"),"",'別紙様式3-2（４・５月）'!O69&amp;'別紙様式3-2（４・５月）'!P69&amp;'別紙様式3-2（４・５月）'!Q69&amp;"から"&amp;W67)</f>
        <v/>
      </c>
      <c r="AH67" s="437"/>
      <c r="AI67" s="437"/>
      <c r="AJ67" s="437"/>
      <c r="AK67" s="437"/>
      <c r="AL67" s="437"/>
      <c r="AM67" s="437"/>
      <c r="AN67" s="437"/>
      <c r="AO67" s="437"/>
    </row>
    <row r="68" spans="1:41" s="436" customFormat="1" ht="24.95" customHeight="1">
      <c r="A68" s="493">
        <v>55</v>
      </c>
      <c r="B68" s="951" t="str">
        <f>IF(基本情報入力シート!C107="","",基本情報入力シート!C107)</f>
        <v/>
      </c>
      <c r="C68" s="952"/>
      <c r="D68" s="952"/>
      <c r="E68" s="952"/>
      <c r="F68" s="952"/>
      <c r="G68" s="952"/>
      <c r="H68" s="952"/>
      <c r="I68" s="953"/>
      <c r="J68" s="467" t="str">
        <f>IF(基本情報入力シート!M107="","",基本情報入力シート!M107)</f>
        <v/>
      </c>
      <c r="K68" s="468" t="str">
        <f>IF(基本情報入力シート!R107="","",基本情報入力シート!R107)</f>
        <v/>
      </c>
      <c r="L68" s="468" t="str">
        <f>IF(基本情報入力シート!W107="","",基本情報入力シート!W107)</f>
        <v/>
      </c>
      <c r="M68" s="469" t="str">
        <f>IF(基本情報入力シート!X107="","",基本情報入力シート!X107)</f>
        <v/>
      </c>
      <c r="N68" s="470" t="str">
        <f>IF(基本情報入力シート!Y107="","",基本情報入力シート!Y107)</f>
        <v/>
      </c>
      <c r="O68" s="103"/>
      <c r="P68" s="1069"/>
      <c r="Q68" s="1070"/>
      <c r="R68" s="494" t="str">
        <f>IFERROR(IF('別紙様式3-2（４・５月）'!Z70="ベア加算","",P68*VLOOKUP(N68,【参考】数式用!$AD$2:$AH$27,MATCH(O68,【参考】数式用!$K$4:$N$4,0)+1,0)),"")</f>
        <v/>
      </c>
      <c r="S68" s="127"/>
      <c r="T68" s="1071"/>
      <c r="U68" s="1072"/>
      <c r="V68" s="495" t="str">
        <f>IFERROR(P68*VLOOKUP(AF68,【参考】数式用4!$DC$3:$DZ$106,MATCH(N68,【参考】数式用4!$DC$2:$DZ$2,0)),"")</f>
        <v/>
      </c>
      <c r="W68" s="104"/>
      <c r="X68" s="126"/>
      <c r="Y68" s="1039" t="str">
        <f>IFERROR(IF('別紙様式3-2（４・５月）'!Z70="ベア加算","",W68*VLOOKUP(N68,【参考】数式用!$AD$2:$AH$27,MATCH(O68,【参考】数式用!$K$4:$N$4,0)+1,0)),"")</f>
        <v/>
      </c>
      <c r="Z68" s="1039"/>
      <c r="AA68" s="127"/>
      <c r="AB68" s="128"/>
      <c r="AC68" s="496" t="str">
        <f>IFERROR(X68*VLOOKUP(AG68,【参考】数式用4!$DC$3:$DZ$106,MATCH(N68,【参考】数式用4!$DC$2:$DZ$2,0)),"")</f>
        <v/>
      </c>
      <c r="AD68" s="463" t="str">
        <f t="shared" si="2"/>
        <v/>
      </c>
      <c r="AE68" s="464" t="str">
        <f t="shared" si="3"/>
        <v/>
      </c>
      <c r="AF68" s="492" t="str">
        <f>IF(O68="","",'別紙様式3-2（４・５月）'!O70&amp;'別紙様式3-2（４・５月）'!P70&amp;'別紙様式3-2（４・５月）'!Q70&amp;"から"&amp;O68)</f>
        <v/>
      </c>
      <c r="AG68" s="492" t="str">
        <f>IF(OR(W68="",W68="―"),"",'別紙様式3-2（４・５月）'!O70&amp;'別紙様式3-2（４・５月）'!P70&amp;'別紙様式3-2（４・５月）'!Q70&amp;"から"&amp;W68)</f>
        <v/>
      </c>
      <c r="AH68" s="437"/>
      <c r="AI68" s="437"/>
      <c r="AJ68" s="437"/>
      <c r="AK68" s="437"/>
      <c r="AL68" s="437"/>
      <c r="AM68" s="437"/>
      <c r="AN68" s="437"/>
      <c r="AO68" s="437"/>
    </row>
    <row r="69" spans="1:41" s="436" customFormat="1" ht="24.95" customHeight="1">
      <c r="A69" s="493">
        <v>56</v>
      </c>
      <c r="B69" s="951" t="str">
        <f>IF(基本情報入力シート!C108="","",基本情報入力シート!C108)</f>
        <v/>
      </c>
      <c r="C69" s="952"/>
      <c r="D69" s="952"/>
      <c r="E69" s="952"/>
      <c r="F69" s="952"/>
      <c r="G69" s="952"/>
      <c r="H69" s="952"/>
      <c r="I69" s="953"/>
      <c r="J69" s="467" t="str">
        <f>IF(基本情報入力シート!M108="","",基本情報入力シート!M108)</f>
        <v/>
      </c>
      <c r="K69" s="468" t="str">
        <f>IF(基本情報入力シート!R108="","",基本情報入力シート!R108)</f>
        <v/>
      </c>
      <c r="L69" s="468" t="str">
        <f>IF(基本情報入力シート!W108="","",基本情報入力シート!W108)</f>
        <v/>
      </c>
      <c r="M69" s="469" t="str">
        <f>IF(基本情報入力シート!X108="","",基本情報入力シート!X108)</f>
        <v/>
      </c>
      <c r="N69" s="470" t="str">
        <f>IF(基本情報入力シート!Y108="","",基本情報入力シート!Y108)</f>
        <v/>
      </c>
      <c r="O69" s="103"/>
      <c r="P69" s="1069"/>
      <c r="Q69" s="1070"/>
      <c r="R69" s="494" t="str">
        <f>IFERROR(IF('別紙様式3-2（４・５月）'!Z71="ベア加算","",P69*VLOOKUP(N69,【参考】数式用!$AD$2:$AH$27,MATCH(O69,【参考】数式用!$K$4:$N$4,0)+1,0)),"")</f>
        <v/>
      </c>
      <c r="S69" s="127"/>
      <c r="T69" s="1071"/>
      <c r="U69" s="1072"/>
      <c r="V69" s="495" t="str">
        <f>IFERROR(P69*VLOOKUP(AF69,【参考】数式用4!$DC$3:$DZ$106,MATCH(N69,【参考】数式用4!$DC$2:$DZ$2,0)),"")</f>
        <v/>
      </c>
      <c r="W69" s="104"/>
      <c r="X69" s="126"/>
      <c r="Y69" s="1039" t="str">
        <f>IFERROR(IF('別紙様式3-2（４・５月）'!Z71="ベア加算","",W69*VLOOKUP(N69,【参考】数式用!$AD$2:$AH$27,MATCH(O69,【参考】数式用!$K$4:$N$4,0)+1,0)),"")</f>
        <v/>
      </c>
      <c r="Z69" s="1039"/>
      <c r="AA69" s="127"/>
      <c r="AB69" s="128"/>
      <c r="AC69" s="496" t="str">
        <f>IFERROR(X69*VLOOKUP(AG69,【参考】数式用4!$DC$3:$DZ$106,MATCH(N69,【参考】数式用4!$DC$2:$DZ$2,0)),"")</f>
        <v/>
      </c>
      <c r="AD69" s="463" t="str">
        <f t="shared" si="2"/>
        <v/>
      </c>
      <c r="AE69" s="464" t="str">
        <f t="shared" si="3"/>
        <v/>
      </c>
      <c r="AF69" s="492" t="str">
        <f>IF(O69="","",'別紙様式3-2（４・５月）'!O71&amp;'別紙様式3-2（４・５月）'!P71&amp;'別紙様式3-2（４・５月）'!Q71&amp;"から"&amp;O69)</f>
        <v/>
      </c>
      <c r="AG69" s="492" t="str">
        <f>IF(OR(W69="",W69="―"),"",'別紙様式3-2（４・５月）'!O71&amp;'別紙様式3-2（４・５月）'!P71&amp;'別紙様式3-2（４・５月）'!Q71&amp;"から"&amp;W69)</f>
        <v/>
      </c>
      <c r="AH69" s="437"/>
      <c r="AI69" s="437"/>
      <c r="AJ69" s="437"/>
      <c r="AK69" s="437"/>
      <c r="AL69" s="437"/>
      <c r="AM69" s="437"/>
      <c r="AN69" s="437"/>
      <c r="AO69" s="437"/>
    </row>
    <row r="70" spans="1:41" s="436" customFormat="1" ht="24.95" customHeight="1">
      <c r="A70" s="493">
        <v>57</v>
      </c>
      <c r="B70" s="951" t="str">
        <f>IF(基本情報入力シート!C109="","",基本情報入力シート!C109)</f>
        <v/>
      </c>
      <c r="C70" s="952"/>
      <c r="D70" s="952"/>
      <c r="E70" s="952"/>
      <c r="F70" s="952"/>
      <c r="G70" s="952"/>
      <c r="H70" s="952"/>
      <c r="I70" s="953"/>
      <c r="J70" s="467" t="str">
        <f>IF(基本情報入力シート!M109="","",基本情報入力シート!M109)</f>
        <v/>
      </c>
      <c r="K70" s="468" t="str">
        <f>IF(基本情報入力シート!R109="","",基本情報入力シート!R109)</f>
        <v/>
      </c>
      <c r="L70" s="468" t="str">
        <f>IF(基本情報入力シート!W109="","",基本情報入力シート!W109)</f>
        <v/>
      </c>
      <c r="M70" s="469" t="str">
        <f>IF(基本情報入力シート!X109="","",基本情報入力シート!X109)</f>
        <v/>
      </c>
      <c r="N70" s="470" t="str">
        <f>IF(基本情報入力シート!Y109="","",基本情報入力シート!Y109)</f>
        <v/>
      </c>
      <c r="O70" s="103"/>
      <c r="P70" s="1069"/>
      <c r="Q70" s="1070"/>
      <c r="R70" s="494" t="str">
        <f>IFERROR(IF('別紙様式3-2（４・５月）'!Z72="ベア加算","",P70*VLOOKUP(N70,【参考】数式用!$AD$2:$AH$27,MATCH(O70,【参考】数式用!$K$4:$N$4,0)+1,0)),"")</f>
        <v/>
      </c>
      <c r="S70" s="127"/>
      <c r="T70" s="1071"/>
      <c r="U70" s="1072"/>
      <c r="V70" s="495" t="str">
        <f>IFERROR(P70*VLOOKUP(AF70,【参考】数式用4!$DC$3:$DZ$106,MATCH(N70,【参考】数式用4!$DC$2:$DZ$2,0)),"")</f>
        <v/>
      </c>
      <c r="W70" s="104"/>
      <c r="X70" s="126"/>
      <c r="Y70" s="1039" t="str">
        <f>IFERROR(IF('別紙様式3-2（４・５月）'!Z72="ベア加算","",W70*VLOOKUP(N70,【参考】数式用!$AD$2:$AH$27,MATCH(O70,【参考】数式用!$K$4:$N$4,0)+1,0)),"")</f>
        <v/>
      </c>
      <c r="Z70" s="1039"/>
      <c r="AA70" s="127"/>
      <c r="AB70" s="128"/>
      <c r="AC70" s="496" t="str">
        <f>IFERROR(X70*VLOOKUP(AG70,【参考】数式用4!$DC$3:$DZ$106,MATCH(N70,【参考】数式用4!$DC$2:$DZ$2,0)),"")</f>
        <v/>
      </c>
      <c r="AD70" s="463" t="str">
        <f t="shared" si="2"/>
        <v/>
      </c>
      <c r="AE70" s="464" t="str">
        <f t="shared" si="3"/>
        <v/>
      </c>
      <c r="AF70" s="492" t="str">
        <f>IF(O70="","",'別紙様式3-2（４・５月）'!O72&amp;'別紙様式3-2（４・５月）'!P72&amp;'別紙様式3-2（４・５月）'!Q72&amp;"から"&amp;O70)</f>
        <v/>
      </c>
      <c r="AG70" s="492" t="str">
        <f>IF(OR(W70="",W70="―"),"",'別紙様式3-2（４・５月）'!O72&amp;'別紙様式3-2（４・５月）'!P72&amp;'別紙様式3-2（４・５月）'!Q72&amp;"から"&amp;W70)</f>
        <v/>
      </c>
      <c r="AH70" s="437"/>
      <c r="AI70" s="437"/>
      <c r="AJ70" s="437"/>
      <c r="AK70" s="437"/>
      <c r="AL70" s="437"/>
      <c r="AM70" s="437"/>
      <c r="AN70" s="437"/>
      <c r="AO70" s="437"/>
    </row>
    <row r="71" spans="1:41" s="436" customFormat="1" ht="24.95" customHeight="1">
      <c r="A71" s="493">
        <v>58</v>
      </c>
      <c r="B71" s="951" t="str">
        <f>IF(基本情報入力シート!C110="","",基本情報入力シート!C110)</f>
        <v/>
      </c>
      <c r="C71" s="952"/>
      <c r="D71" s="952"/>
      <c r="E71" s="952"/>
      <c r="F71" s="952"/>
      <c r="G71" s="952"/>
      <c r="H71" s="952"/>
      <c r="I71" s="953"/>
      <c r="J71" s="467" t="str">
        <f>IF(基本情報入力シート!M110="","",基本情報入力シート!M110)</f>
        <v/>
      </c>
      <c r="K71" s="468" t="str">
        <f>IF(基本情報入力シート!R110="","",基本情報入力シート!R110)</f>
        <v/>
      </c>
      <c r="L71" s="468" t="str">
        <f>IF(基本情報入力シート!W110="","",基本情報入力シート!W110)</f>
        <v/>
      </c>
      <c r="M71" s="469" t="str">
        <f>IF(基本情報入力シート!X110="","",基本情報入力シート!X110)</f>
        <v/>
      </c>
      <c r="N71" s="470" t="str">
        <f>IF(基本情報入力シート!Y110="","",基本情報入力シート!Y110)</f>
        <v/>
      </c>
      <c r="O71" s="103"/>
      <c r="P71" s="1069"/>
      <c r="Q71" s="1070"/>
      <c r="R71" s="494" t="str">
        <f>IFERROR(IF('別紙様式3-2（４・５月）'!Z73="ベア加算","",P71*VLOOKUP(N71,【参考】数式用!$AD$2:$AH$27,MATCH(O71,【参考】数式用!$K$4:$N$4,0)+1,0)),"")</f>
        <v/>
      </c>
      <c r="S71" s="127"/>
      <c r="T71" s="1071"/>
      <c r="U71" s="1072"/>
      <c r="V71" s="495" t="str">
        <f>IFERROR(P71*VLOOKUP(AF71,【参考】数式用4!$DC$3:$DZ$106,MATCH(N71,【参考】数式用4!$DC$2:$DZ$2,0)),"")</f>
        <v/>
      </c>
      <c r="W71" s="104"/>
      <c r="X71" s="126"/>
      <c r="Y71" s="1039" t="str">
        <f>IFERROR(IF('別紙様式3-2（４・５月）'!Z73="ベア加算","",W71*VLOOKUP(N71,【参考】数式用!$AD$2:$AH$27,MATCH(O71,【参考】数式用!$K$4:$N$4,0)+1,0)),"")</f>
        <v/>
      </c>
      <c r="Z71" s="1039"/>
      <c r="AA71" s="127"/>
      <c r="AB71" s="128"/>
      <c r="AC71" s="496" t="str">
        <f>IFERROR(X71*VLOOKUP(AG71,【参考】数式用4!$DC$3:$DZ$106,MATCH(N71,【参考】数式用4!$DC$2:$DZ$2,0)),"")</f>
        <v/>
      </c>
      <c r="AD71" s="463" t="str">
        <f t="shared" si="2"/>
        <v/>
      </c>
      <c r="AE71" s="464" t="str">
        <f t="shared" si="3"/>
        <v/>
      </c>
      <c r="AF71" s="492" t="str">
        <f>IF(O71="","",'別紙様式3-2（４・５月）'!O73&amp;'別紙様式3-2（４・５月）'!P73&amp;'別紙様式3-2（４・５月）'!Q73&amp;"から"&amp;O71)</f>
        <v/>
      </c>
      <c r="AG71" s="492" t="str">
        <f>IF(OR(W71="",W71="―"),"",'別紙様式3-2（４・５月）'!O73&amp;'別紙様式3-2（４・５月）'!P73&amp;'別紙様式3-2（４・５月）'!Q73&amp;"から"&amp;W71)</f>
        <v/>
      </c>
      <c r="AH71" s="437"/>
      <c r="AI71" s="437"/>
      <c r="AJ71" s="437"/>
      <c r="AK71" s="437"/>
      <c r="AL71" s="437"/>
      <c r="AM71" s="437"/>
      <c r="AN71" s="437"/>
      <c r="AO71" s="437"/>
    </row>
    <row r="72" spans="1:41" s="436" customFormat="1" ht="24.95" customHeight="1">
      <c r="A72" s="493">
        <v>59</v>
      </c>
      <c r="B72" s="951" t="str">
        <f>IF(基本情報入力シート!C111="","",基本情報入力シート!C111)</f>
        <v/>
      </c>
      <c r="C72" s="952"/>
      <c r="D72" s="952"/>
      <c r="E72" s="952"/>
      <c r="F72" s="952"/>
      <c r="G72" s="952"/>
      <c r="H72" s="952"/>
      <c r="I72" s="953"/>
      <c r="J72" s="467" t="str">
        <f>IF(基本情報入力シート!M111="","",基本情報入力シート!M111)</f>
        <v/>
      </c>
      <c r="K72" s="468" t="str">
        <f>IF(基本情報入力シート!R111="","",基本情報入力シート!R111)</f>
        <v/>
      </c>
      <c r="L72" s="468" t="str">
        <f>IF(基本情報入力シート!W111="","",基本情報入力シート!W111)</f>
        <v/>
      </c>
      <c r="M72" s="469" t="str">
        <f>IF(基本情報入力シート!X111="","",基本情報入力シート!X111)</f>
        <v/>
      </c>
      <c r="N72" s="470" t="str">
        <f>IF(基本情報入力シート!Y111="","",基本情報入力シート!Y111)</f>
        <v/>
      </c>
      <c r="O72" s="103"/>
      <c r="P72" s="1069"/>
      <c r="Q72" s="1070"/>
      <c r="R72" s="494" t="str">
        <f>IFERROR(IF('別紙様式3-2（４・５月）'!Z74="ベア加算","",P72*VLOOKUP(N72,【参考】数式用!$AD$2:$AH$27,MATCH(O72,【参考】数式用!$K$4:$N$4,0)+1,0)),"")</f>
        <v/>
      </c>
      <c r="S72" s="127"/>
      <c r="T72" s="1071"/>
      <c r="U72" s="1072"/>
      <c r="V72" s="495" t="str">
        <f>IFERROR(P72*VLOOKUP(AF72,【参考】数式用4!$DC$3:$DZ$106,MATCH(N72,【参考】数式用4!$DC$2:$DZ$2,0)),"")</f>
        <v/>
      </c>
      <c r="W72" s="104"/>
      <c r="X72" s="126"/>
      <c r="Y72" s="1039" t="str">
        <f>IFERROR(IF('別紙様式3-2（４・５月）'!Z74="ベア加算","",W72*VLOOKUP(N72,【参考】数式用!$AD$2:$AH$27,MATCH(O72,【参考】数式用!$K$4:$N$4,0)+1,0)),"")</f>
        <v/>
      </c>
      <c r="Z72" s="1039"/>
      <c r="AA72" s="127"/>
      <c r="AB72" s="128"/>
      <c r="AC72" s="496" t="str">
        <f>IFERROR(X72*VLOOKUP(AG72,【参考】数式用4!$DC$3:$DZ$106,MATCH(N72,【参考】数式用4!$DC$2:$DZ$2,0)),"")</f>
        <v/>
      </c>
      <c r="AD72" s="463" t="str">
        <f t="shared" si="2"/>
        <v/>
      </c>
      <c r="AE72" s="464" t="str">
        <f t="shared" si="3"/>
        <v/>
      </c>
      <c r="AF72" s="492" t="str">
        <f>IF(O72="","",'別紙様式3-2（４・５月）'!O74&amp;'別紙様式3-2（４・５月）'!P74&amp;'別紙様式3-2（４・５月）'!Q74&amp;"から"&amp;O72)</f>
        <v/>
      </c>
      <c r="AG72" s="492" t="str">
        <f>IF(OR(W72="",W72="―"),"",'別紙様式3-2（４・５月）'!O74&amp;'別紙様式3-2（４・５月）'!P74&amp;'別紙様式3-2（４・５月）'!Q74&amp;"から"&amp;W72)</f>
        <v/>
      </c>
      <c r="AH72" s="437"/>
      <c r="AI72" s="437"/>
      <c r="AJ72" s="437"/>
      <c r="AK72" s="437"/>
      <c r="AL72" s="437"/>
      <c r="AM72" s="437"/>
      <c r="AN72" s="437"/>
      <c r="AO72" s="437"/>
    </row>
    <row r="73" spans="1:41" s="436" customFormat="1" ht="24.95" customHeight="1">
      <c r="A73" s="493">
        <v>60</v>
      </c>
      <c r="B73" s="951" t="str">
        <f>IF(基本情報入力シート!C112="","",基本情報入力シート!C112)</f>
        <v/>
      </c>
      <c r="C73" s="952"/>
      <c r="D73" s="952"/>
      <c r="E73" s="952"/>
      <c r="F73" s="952"/>
      <c r="G73" s="952"/>
      <c r="H73" s="952"/>
      <c r="I73" s="953"/>
      <c r="J73" s="467" t="str">
        <f>IF(基本情報入力シート!M112="","",基本情報入力シート!M112)</f>
        <v/>
      </c>
      <c r="K73" s="468" t="str">
        <f>IF(基本情報入力シート!R112="","",基本情報入力シート!R112)</f>
        <v/>
      </c>
      <c r="L73" s="468" t="str">
        <f>IF(基本情報入力シート!W112="","",基本情報入力シート!W112)</f>
        <v/>
      </c>
      <c r="M73" s="469" t="str">
        <f>IF(基本情報入力シート!X112="","",基本情報入力シート!X112)</f>
        <v/>
      </c>
      <c r="N73" s="470" t="str">
        <f>IF(基本情報入力シート!Y112="","",基本情報入力シート!Y112)</f>
        <v/>
      </c>
      <c r="O73" s="103"/>
      <c r="P73" s="1069"/>
      <c r="Q73" s="1070"/>
      <c r="R73" s="494" t="str">
        <f>IFERROR(IF('別紙様式3-2（４・５月）'!Z75="ベア加算","",P73*VLOOKUP(N73,【参考】数式用!$AD$2:$AH$27,MATCH(O73,【参考】数式用!$K$4:$N$4,0)+1,0)),"")</f>
        <v/>
      </c>
      <c r="S73" s="127"/>
      <c r="T73" s="1071"/>
      <c r="U73" s="1072"/>
      <c r="V73" s="495" t="str">
        <f>IFERROR(P73*VLOOKUP(AF73,【参考】数式用4!$DC$3:$DZ$106,MATCH(N73,【参考】数式用4!$DC$2:$DZ$2,0)),"")</f>
        <v/>
      </c>
      <c r="W73" s="104"/>
      <c r="X73" s="126"/>
      <c r="Y73" s="1039" t="str">
        <f>IFERROR(IF('別紙様式3-2（４・５月）'!Z75="ベア加算","",W73*VLOOKUP(N73,【参考】数式用!$AD$2:$AH$27,MATCH(O73,【参考】数式用!$K$4:$N$4,0)+1,0)),"")</f>
        <v/>
      </c>
      <c r="Z73" s="1039"/>
      <c r="AA73" s="127"/>
      <c r="AB73" s="128"/>
      <c r="AC73" s="496" t="str">
        <f>IFERROR(X73*VLOOKUP(AG73,【参考】数式用4!$DC$3:$DZ$106,MATCH(N73,【参考】数式用4!$DC$2:$DZ$2,0)),"")</f>
        <v/>
      </c>
      <c r="AD73" s="463" t="str">
        <f t="shared" si="2"/>
        <v/>
      </c>
      <c r="AE73" s="464" t="str">
        <f t="shared" si="3"/>
        <v/>
      </c>
      <c r="AF73" s="492" t="str">
        <f>IF(O73="","",'別紙様式3-2（４・５月）'!O75&amp;'別紙様式3-2（４・５月）'!P75&amp;'別紙様式3-2（４・５月）'!Q75&amp;"から"&amp;O73)</f>
        <v/>
      </c>
      <c r="AG73" s="492" t="str">
        <f>IF(OR(W73="",W73="―"),"",'別紙様式3-2（４・５月）'!O75&amp;'別紙様式3-2（４・５月）'!P75&amp;'別紙様式3-2（４・５月）'!Q75&amp;"から"&amp;W73)</f>
        <v/>
      </c>
      <c r="AH73" s="437"/>
      <c r="AI73" s="437"/>
      <c r="AJ73" s="437"/>
      <c r="AK73" s="437"/>
      <c r="AL73" s="437"/>
      <c r="AM73" s="437"/>
      <c r="AN73" s="437"/>
      <c r="AO73" s="437"/>
    </row>
    <row r="74" spans="1:41" s="436" customFormat="1" ht="24.95" customHeight="1">
      <c r="A74" s="493">
        <v>61</v>
      </c>
      <c r="B74" s="951" t="str">
        <f>IF(基本情報入力シート!C113="","",基本情報入力シート!C113)</f>
        <v/>
      </c>
      <c r="C74" s="952"/>
      <c r="D74" s="952"/>
      <c r="E74" s="952"/>
      <c r="F74" s="952"/>
      <c r="G74" s="952"/>
      <c r="H74" s="952"/>
      <c r="I74" s="953"/>
      <c r="J74" s="467" t="str">
        <f>IF(基本情報入力シート!M113="","",基本情報入力シート!M113)</f>
        <v/>
      </c>
      <c r="K74" s="468" t="str">
        <f>IF(基本情報入力シート!R113="","",基本情報入力シート!R113)</f>
        <v/>
      </c>
      <c r="L74" s="468" t="str">
        <f>IF(基本情報入力シート!W113="","",基本情報入力シート!W113)</f>
        <v/>
      </c>
      <c r="M74" s="469" t="str">
        <f>IF(基本情報入力シート!X113="","",基本情報入力シート!X113)</f>
        <v/>
      </c>
      <c r="N74" s="470" t="str">
        <f>IF(基本情報入力シート!Y113="","",基本情報入力シート!Y113)</f>
        <v/>
      </c>
      <c r="O74" s="103"/>
      <c r="P74" s="1069"/>
      <c r="Q74" s="1070"/>
      <c r="R74" s="494" t="str">
        <f>IFERROR(IF('別紙様式3-2（４・５月）'!Z76="ベア加算","",P74*VLOOKUP(N74,【参考】数式用!$AD$2:$AH$27,MATCH(O74,【参考】数式用!$K$4:$N$4,0)+1,0)),"")</f>
        <v/>
      </c>
      <c r="S74" s="127"/>
      <c r="T74" s="1071"/>
      <c r="U74" s="1072"/>
      <c r="V74" s="495" t="str">
        <f>IFERROR(P74*VLOOKUP(AF74,【参考】数式用4!$DC$3:$DZ$106,MATCH(N74,【参考】数式用4!$DC$2:$DZ$2,0)),"")</f>
        <v/>
      </c>
      <c r="W74" s="104"/>
      <c r="X74" s="126"/>
      <c r="Y74" s="1039" t="str">
        <f>IFERROR(IF('別紙様式3-2（４・５月）'!Z76="ベア加算","",W74*VLOOKUP(N74,【参考】数式用!$AD$2:$AH$27,MATCH(O74,【参考】数式用!$K$4:$N$4,0)+1,0)),"")</f>
        <v/>
      </c>
      <c r="Z74" s="1039"/>
      <c r="AA74" s="127"/>
      <c r="AB74" s="128"/>
      <c r="AC74" s="496" t="str">
        <f>IFERROR(X74*VLOOKUP(AG74,【参考】数式用4!$DC$3:$DZ$106,MATCH(N74,【参考】数式用4!$DC$2:$DZ$2,0)),"")</f>
        <v/>
      </c>
      <c r="AD74" s="463" t="str">
        <f t="shared" si="2"/>
        <v/>
      </c>
      <c r="AE74" s="464" t="str">
        <f t="shared" si="3"/>
        <v/>
      </c>
      <c r="AF74" s="492" t="str">
        <f>IF(O74="","",'別紙様式3-2（４・５月）'!O76&amp;'別紙様式3-2（４・５月）'!P76&amp;'別紙様式3-2（４・５月）'!Q76&amp;"から"&amp;O74)</f>
        <v/>
      </c>
      <c r="AG74" s="492" t="str">
        <f>IF(OR(W74="",W74="―"),"",'別紙様式3-2（４・５月）'!O76&amp;'別紙様式3-2（４・５月）'!P76&amp;'別紙様式3-2（４・５月）'!Q76&amp;"から"&amp;W74)</f>
        <v/>
      </c>
      <c r="AH74" s="437"/>
      <c r="AI74" s="437"/>
      <c r="AJ74" s="437"/>
      <c r="AK74" s="437"/>
      <c r="AL74" s="437"/>
      <c r="AM74" s="437"/>
      <c r="AN74" s="437"/>
      <c r="AO74" s="437"/>
    </row>
    <row r="75" spans="1:41" s="436" customFormat="1" ht="24.95" customHeight="1">
      <c r="A75" s="493">
        <v>62</v>
      </c>
      <c r="B75" s="951" t="str">
        <f>IF(基本情報入力シート!C114="","",基本情報入力シート!C114)</f>
        <v/>
      </c>
      <c r="C75" s="952"/>
      <c r="D75" s="952"/>
      <c r="E75" s="952"/>
      <c r="F75" s="952"/>
      <c r="G75" s="952"/>
      <c r="H75" s="952"/>
      <c r="I75" s="953"/>
      <c r="J75" s="467" t="str">
        <f>IF(基本情報入力シート!M114="","",基本情報入力シート!M114)</f>
        <v/>
      </c>
      <c r="K75" s="468" t="str">
        <f>IF(基本情報入力シート!R114="","",基本情報入力シート!R114)</f>
        <v/>
      </c>
      <c r="L75" s="468" t="str">
        <f>IF(基本情報入力シート!W114="","",基本情報入力シート!W114)</f>
        <v/>
      </c>
      <c r="M75" s="469" t="str">
        <f>IF(基本情報入力シート!X114="","",基本情報入力シート!X114)</f>
        <v/>
      </c>
      <c r="N75" s="470" t="str">
        <f>IF(基本情報入力シート!Y114="","",基本情報入力シート!Y114)</f>
        <v/>
      </c>
      <c r="O75" s="103"/>
      <c r="P75" s="1069"/>
      <c r="Q75" s="1070"/>
      <c r="R75" s="494" t="str">
        <f>IFERROR(IF('別紙様式3-2（４・５月）'!Z77="ベア加算","",P75*VLOOKUP(N75,【参考】数式用!$AD$2:$AH$27,MATCH(O75,【参考】数式用!$K$4:$N$4,0)+1,0)),"")</f>
        <v/>
      </c>
      <c r="S75" s="127"/>
      <c r="T75" s="1071"/>
      <c r="U75" s="1072"/>
      <c r="V75" s="495" t="str">
        <f>IFERROR(P75*VLOOKUP(AF75,【参考】数式用4!$DC$3:$DZ$106,MATCH(N75,【参考】数式用4!$DC$2:$DZ$2,0)),"")</f>
        <v/>
      </c>
      <c r="W75" s="104"/>
      <c r="X75" s="126"/>
      <c r="Y75" s="1039" t="str">
        <f>IFERROR(IF('別紙様式3-2（４・５月）'!Z77="ベア加算","",W75*VLOOKUP(N75,【参考】数式用!$AD$2:$AH$27,MATCH(O75,【参考】数式用!$K$4:$N$4,0)+1,0)),"")</f>
        <v/>
      </c>
      <c r="Z75" s="1039"/>
      <c r="AA75" s="127"/>
      <c r="AB75" s="128"/>
      <c r="AC75" s="496" t="str">
        <f>IFERROR(X75*VLOOKUP(AG75,【参考】数式用4!$DC$3:$DZ$106,MATCH(N75,【参考】数式用4!$DC$2:$DZ$2,0)),"")</f>
        <v/>
      </c>
      <c r="AD75" s="463" t="str">
        <f t="shared" si="2"/>
        <v/>
      </c>
      <c r="AE75" s="464" t="str">
        <f t="shared" si="3"/>
        <v/>
      </c>
      <c r="AF75" s="492" t="str">
        <f>IF(O75="","",'別紙様式3-2（４・５月）'!O77&amp;'別紙様式3-2（４・５月）'!P77&amp;'別紙様式3-2（４・５月）'!Q77&amp;"から"&amp;O75)</f>
        <v/>
      </c>
      <c r="AG75" s="492" t="str">
        <f>IF(OR(W75="",W75="―"),"",'別紙様式3-2（４・５月）'!O77&amp;'別紙様式3-2（４・５月）'!P77&amp;'別紙様式3-2（４・５月）'!Q77&amp;"から"&amp;W75)</f>
        <v/>
      </c>
      <c r="AH75" s="437"/>
      <c r="AI75" s="437"/>
      <c r="AJ75" s="437"/>
      <c r="AK75" s="437"/>
      <c r="AL75" s="437"/>
      <c r="AM75" s="437"/>
      <c r="AN75" s="437"/>
      <c r="AO75" s="437"/>
    </row>
    <row r="76" spans="1:41" s="436" customFormat="1" ht="24.95" customHeight="1">
      <c r="A76" s="493">
        <v>63</v>
      </c>
      <c r="B76" s="951" t="str">
        <f>IF(基本情報入力シート!C115="","",基本情報入力シート!C115)</f>
        <v/>
      </c>
      <c r="C76" s="952"/>
      <c r="D76" s="952"/>
      <c r="E76" s="952"/>
      <c r="F76" s="952"/>
      <c r="G76" s="952"/>
      <c r="H76" s="952"/>
      <c r="I76" s="953"/>
      <c r="J76" s="467" t="str">
        <f>IF(基本情報入力シート!M115="","",基本情報入力シート!M115)</f>
        <v/>
      </c>
      <c r="K76" s="468" t="str">
        <f>IF(基本情報入力シート!R115="","",基本情報入力シート!R115)</f>
        <v/>
      </c>
      <c r="L76" s="468" t="str">
        <f>IF(基本情報入力シート!W115="","",基本情報入力シート!W115)</f>
        <v/>
      </c>
      <c r="M76" s="469" t="str">
        <f>IF(基本情報入力シート!X115="","",基本情報入力シート!X115)</f>
        <v/>
      </c>
      <c r="N76" s="470" t="str">
        <f>IF(基本情報入力シート!Y115="","",基本情報入力シート!Y115)</f>
        <v/>
      </c>
      <c r="O76" s="103"/>
      <c r="P76" s="1069"/>
      <c r="Q76" s="1070"/>
      <c r="R76" s="494" t="str">
        <f>IFERROR(IF('別紙様式3-2（４・５月）'!Z78="ベア加算","",P76*VLOOKUP(N76,【参考】数式用!$AD$2:$AH$27,MATCH(O76,【参考】数式用!$K$4:$N$4,0)+1,0)),"")</f>
        <v/>
      </c>
      <c r="S76" s="127"/>
      <c r="T76" s="1071"/>
      <c r="U76" s="1072"/>
      <c r="V76" s="495" t="str">
        <f>IFERROR(P76*VLOOKUP(AF76,【参考】数式用4!$DC$3:$DZ$106,MATCH(N76,【参考】数式用4!$DC$2:$DZ$2,0)),"")</f>
        <v/>
      </c>
      <c r="W76" s="104"/>
      <c r="X76" s="126"/>
      <c r="Y76" s="1039" t="str">
        <f>IFERROR(IF('別紙様式3-2（４・５月）'!Z78="ベア加算","",W76*VLOOKUP(N76,【参考】数式用!$AD$2:$AH$27,MATCH(O76,【参考】数式用!$K$4:$N$4,0)+1,0)),"")</f>
        <v/>
      </c>
      <c r="Z76" s="1039"/>
      <c r="AA76" s="127"/>
      <c r="AB76" s="128"/>
      <c r="AC76" s="496" t="str">
        <f>IFERROR(X76*VLOOKUP(AG76,【参考】数式用4!$DC$3:$DZ$106,MATCH(N76,【参考】数式用4!$DC$2:$DZ$2,0)),"")</f>
        <v/>
      </c>
      <c r="AD76" s="463" t="str">
        <f t="shared" si="2"/>
        <v/>
      </c>
      <c r="AE76" s="464" t="str">
        <f t="shared" si="3"/>
        <v/>
      </c>
      <c r="AF76" s="492" t="str">
        <f>IF(O76="","",'別紙様式3-2（４・５月）'!O78&amp;'別紙様式3-2（４・５月）'!P78&amp;'別紙様式3-2（４・５月）'!Q78&amp;"から"&amp;O76)</f>
        <v/>
      </c>
      <c r="AG76" s="492" t="str">
        <f>IF(OR(W76="",W76="―"),"",'別紙様式3-2（４・５月）'!O78&amp;'別紙様式3-2（４・５月）'!P78&amp;'別紙様式3-2（４・５月）'!Q78&amp;"から"&amp;W76)</f>
        <v/>
      </c>
      <c r="AH76" s="437"/>
      <c r="AI76" s="437"/>
      <c r="AJ76" s="437"/>
      <c r="AK76" s="437"/>
      <c r="AL76" s="437"/>
      <c r="AM76" s="437"/>
      <c r="AN76" s="437"/>
      <c r="AO76" s="437"/>
    </row>
    <row r="77" spans="1:41" s="436" customFormat="1" ht="24.95" customHeight="1">
      <c r="A77" s="493">
        <v>64</v>
      </c>
      <c r="B77" s="951" t="str">
        <f>IF(基本情報入力シート!C116="","",基本情報入力シート!C116)</f>
        <v/>
      </c>
      <c r="C77" s="952"/>
      <c r="D77" s="952"/>
      <c r="E77" s="952"/>
      <c r="F77" s="952"/>
      <c r="G77" s="952"/>
      <c r="H77" s="952"/>
      <c r="I77" s="953"/>
      <c r="J77" s="467" t="str">
        <f>IF(基本情報入力シート!M116="","",基本情報入力シート!M116)</f>
        <v/>
      </c>
      <c r="K77" s="468" t="str">
        <f>IF(基本情報入力シート!R116="","",基本情報入力シート!R116)</f>
        <v/>
      </c>
      <c r="L77" s="468" t="str">
        <f>IF(基本情報入力シート!W116="","",基本情報入力シート!W116)</f>
        <v/>
      </c>
      <c r="M77" s="469" t="str">
        <f>IF(基本情報入力シート!X116="","",基本情報入力シート!X116)</f>
        <v/>
      </c>
      <c r="N77" s="470" t="str">
        <f>IF(基本情報入力シート!Y116="","",基本情報入力シート!Y116)</f>
        <v/>
      </c>
      <c r="O77" s="103"/>
      <c r="P77" s="1069"/>
      <c r="Q77" s="1070"/>
      <c r="R77" s="494" t="str">
        <f>IFERROR(IF('別紙様式3-2（４・５月）'!Z79="ベア加算","",P77*VLOOKUP(N77,【参考】数式用!$AD$2:$AH$27,MATCH(O77,【参考】数式用!$K$4:$N$4,0)+1,0)),"")</f>
        <v/>
      </c>
      <c r="S77" s="127"/>
      <c r="T77" s="1071"/>
      <c r="U77" s="1072"/>
      <c r="V77" s="495" t="str">
        <f>IFERROR(P77*VLOOKUP(AF77,【参考】数式用4!$DC$3:$DZ$106,MATCH(N77,【参考】数式用4!$DC$2:$DZ$2,0)),"")</f>
        <v/>
      </c>
      <c r="W77" s="104"/>
      <c r="X77" s="126"/>
      <c r="Y77" s="1039" t="str">
        <f>IFERROR(IF('別紙様式3-2（４・５月）'!Z79="ベア加算","",W77*VLOOKUP(N77,【参考】数式用!$AD$2:$AH$27,MATCH(O77,【参考】数式用!$K$4:$N$4,0)+1,0)),"")</f>
        <v/>
      </c>
      <c r="Z77" s="1039"/>
      <c r="AA77" s="127"/>
      <c r="AB77" s="128"/>
      <c r="AC77" s="496" t="str">
        <f>IFERROR(X77*VLOOKUP(AG77,【参考】数式用4!$DC$3:$DZ$106,MATCH(N77,【参考】数式用4!$DC$2:$DZ$2,0)),"")</f>
        <v/>
      </c>
      <c r="AD77" s="463" t="str">
        <f t="shared" si="2"/>
        <v/>
      </c>
      <c r="AE77" s="464" t="str">
        <f t="shared" si="3"/>
        <v/>
      </c>
      <c r="AF77" s="492" t="str">
        <f>IF(O77="","",'別紙様式3-2（４・５月）'!O79&amp;'別紙様式3-2（４・５月）'!P79&amp;'別紙様式3-2（４・５月）'!Q79&amp;"から"&amp;O77)</f>
        <v/>
      </c>
      <c r="AG77" s="492" t="str">
        <f>IF(OR(W77="",W77="―"),"",'別紙様式3-2（４・５月）'!O79&amp;'別紙様式3-2（４・５月）'!P79&amp;'別紙様式3-2（４・５月）'!Q79&amp;"から"&amp;W77)</f>
        <v/>
      </c>
      <c r="AH77" s="437"/>
      <c r="AI77" s="437"/>
      <c r="AJ77" s="437"/>
      <c r="AK77" s="437"/>
      <c r="AL77" s="437"/>
      <c r="AM77" s="437"/>
      <c r="AN77" s="437"/>
      <c r="AO77" s="437"/>
    </row>
    <row r="78" spans="1:41" s="436" customFormat="1" ht="24.95" customHeight="1">
      <c r="A78" s="493">
        <v>65</v>
      </c>
      <c r="B78" s="951" t="str">
        <f>IF(基本情報入力シート!C117="","",基本情報入力シート!C117)</f>
        <v/>
      </c>
      <c r="C78" s="952"/>
      <c r="D78" s="952"/>
      <c r="E78" s="952"/>
      <c r="F78" s="952"/>
      <c r="G78" s="952"/>
      <c r="H78" s="952"/>
      <c r="I78" s="953"/>
      <c r="J78" s="467" t="str">
        <f>IF(基本情報入力シート!M117="","",基本情報入力シート!M117)</f>
        <v/>
      </c>
      <c r="K78" s="468" t="str">
        <f>IF(基本情報入力シート!R117="","",基本情報入力シート!R117)</f>
        <v/>
      </c>
      <c r="L78" s="468" t="str">
        <f>IF(基本情報入力シート!W117="","",基本情報入力シート!W117)</f>
        <v/>
      </c>
      <c r="M78" s="469" t="str">
        <f>IF(基本情報入力シート!X117="","",基本情報入力シート!X117)</f>
        <v/>
      </c>
      <c r="N78" s="470" t="str">
        <f>IF(基本情報入力シート!Y117="","",基本情報入力シート!Y117)</f>
        <v/>
      </c>
      <c r="O78" s="103"/>
      <c r="P78" s="1069"/>
      <c r="Q78" s="1070"/>
      <c r="R78" s="494" t="str">
        <f>IFERROR(IF('別紙様式3-2（４・５月）'!Z80="ベア加算","",P78*VLOOKUP(N78,【参考】数式用!$AD$2:$AH$27,MATCH(O78,【参考】数式用!$K$4:$N$4,0)+1,0)),"")</f>
        <v/>
      </c>
      <c r="S78" s="127"/>
      <c r="T78" s="1071"/>
      <c r="U78" s="1072"/>
      <c r="V78" s="495" t="str">
        <f>IFERROR(P78*VLOOKUP(AF78,【参考】数式用4!$DC$3:$DZ$106,MATCH(N78,【参考】数式用4!$DC$2:$DZ$2,0)),"")</f>
        <v/>
      </c>
      <c r="W78" s="104"/>
      <c r="X78" s="126"/>
      <c r="Y78" s="1039" t="str">
        <f>IFERROR(IF('別紙様式3-2（４・５月）'!Z80="ベア加算","",W78*VLOOKUP(N78,【参考】数式用!$AD$2:$AH$27,MATCH(O78,【参考】数式用!$K$4:$N$4,0)+1,0)),"")</f>
        <v/>
      </c>
      <c r="Z78" s="1039"/>
      <c r="AA78" s="127"/>
      <c r="AB78" s="128"/>
      <c r="AC78" s="496" t="str">
        <f>IFERROR(X78*VLOOKUP(AG78,【参考】数式用4!$DC$3:$DZ$106,MATCH(N78,【参考】数式用4!$DC$2:$DZ$2,0)),"")</f>
        <v/>
      </c>
      <c r="AD78" s="463" t="str">
        <f t="shared" si="2"/>
        <v/>
      </c>
      <c r="AE78" s="464" t="str">
        <f t="shared" si="3"/>
        <v/>
      </c>
      <c r="AF78" s="492" t="str">
        <f>IF(O78="","",'別紙様式3-2（４・５月）'!O80&amp;'別紙様式3-2（４・５月）'!P80&amp;'別紙様式3-2（４・５月）'!Q80&amp;"から"&amp;O78)</f>
        <v/>
      </c>
      <c r="AG78" s="492" t="str">
        <f>IF(OR(W78="",W78="―"),"",'別紙様式3-2（４・５月）'!O80&amp;'別紙様式3-2（４・５月）'!P80&amp;'別紙様式3-2（４・５月）'!Q80&amp;"から"&amp;W78)</f>
        <v/>
      </c>
      <c r="AH78" s="437"/>
      <c r="AI78" s="437"/>
      <c r="AJ78" s="437"/>
      <c r="AK78" s="437"/>
      <c r="AL78" s="437"/>
      <c r="AM78" s="437"/>
      <c r="AN78" s="437"/>
      <c r="AO78" s="437"/>
    </row>
    <row r="79" spans="1:41" s="436" customFormat="1" ht="24.95" customHeight="1">
      <c r="A79" s="493">
        <v>66</v>
      </c>
      <c r="B79" s="951" t="str">
        <f>IF(基本情報入力シート!C118="","",基本情報入力シート!C118)</f>
        <v/>
      </c>
      <c r="C79" s="952"/>
      <c r="D79" s="952"/>
      <c r="E79" s="952"/>
      <c r="F79" s="952"/>
      <c r="G79" s="952"/>
      <c r="H79" s="952"/>
      <c r="I79" s="953"/>
      <c r="J79" s="467" t="str">
        <f>IF(基本情報入力シート!M118="","",基本情報入力シート!M118)</f>
        <v/>
      </c>
      <c r="K79" s="468" t="str">
        <f>IF(基本情報入力シート!R118="","",基本情報入力シート!R118)</f>
        <v/>
      </c>
      <c r="L79" s="468" t="str">
        <f>IF(基本情報入力シート!W118="","",基本情報入力シート!W118)</f>
        <v/>
      </c>
      <c r="M79" s="469" t="str">
        <f>IF(基本情報入力シート!X118="","",基本情報入力シート!X118)</f>
        <v/>
      </c>
      <c r="N79" s="470" t="str">
        <f>IF(基本情報入力シート!Y118="","",基本情報入力シート!Y118)</f>
        <v/>
      </c>
      <c r="O79" s="103"/>
      <c r="P79" s="1069"/>
      <c r="Q79" s="1070"/>
      <c r="R79" s="494" t="str">
        <f>IFERROR(IF('別紙様式3-2（４・５月）'!Z81="ベア加算","",P79*VLOOKUP(N79,【参考】数式用!$AD$2:$AH$27,MATCH(O79,【参考】数式用!$K$4:$N$4,0)+1,0)),"")</f>
        <v/>
      </c>
      <c r="S79" s="127"/>
      <c r="T79" s="1071"/>
      <c r="U79" s="1072"/>
      <c r="V79" s="495" t="str">
        <f>IFERROR(P79*VLOOKUP(AF79,【参考】数式用4!$DC$3:$DZ$106,MATCH(N79,【参考】数式用4!$DC$2:$DZ$2,0)),"")</f>
        <v/>
      </c>
      <c r="W79" s="104"/>
      <c r="X79" s="126"/>
      <c r="Y79" s="1039" t="str">
        <f>IFERROR(IF('別紙様式3-2（４・５月）'!Z81="ベア加算","",W79*VLOOKUP(N79,【参考】数式用!$AD$2:$AH$27,MATCH(O79,【参考】数式用!$K$4:$N$4,0)+1,0)),"")</f>
        <v/>
      </c>
      <c r="Z79" s="1039"/>
      <c r="AA79" s="127"/>
      <c r="AB79" s="128"/>
      <c r="AC79" s="496" t="str">
        <f>IFERROR(X79*VLOOKUP(AG79,【参考】数式用4!$DC$3:$DZ$106,MATCH(N79,【参考】数式用4!$DC$2:$DZ$2,0)),"")</f>
        <v/>
      </c>
      <c r="AD79" s="463" t="str">
        <f t="shared" si="2"/>
        <v/>
      </c>
      <c r="AE79" s="464" t="str">
        <f t="shared" si="3"/>
        <v/>
      </c>
      <c r="AF79" s="492" t="str">
        <f>IF(O79="","",'別紙様式3-2（４・５月）'!O81&amp;'別紙様式3-2（４・５月）'!P81&amp;'別紙様式3-2（４・５月）'!Q81&amp;"から"&amp;O79)</f>
        <v/>
      </c>
      <c r="AG79" s="492" t="str">
        <f>IF(OR(W79="",W79="―"),"",'別紙様式3-2（４・５月）'!O81&amp;'別紙様式3-2（４・５月）'!P81&amp;'別紙様式3-2（４・５月）'!Q81&amp;"から"&amp;W79)</f>
        <v/>
      </c>
      <c r="AH79" s="437"/>
      <c r="AI79" s="437"/>
      <c r="AJ79" s="437"/>
      <c r="AK79" s="437"/>
      <c r="AL79" s="437"/>
      <c r="AM79" s="437"/>
      <c r="AN79" s="437"/>
      <c r="AO79" s="437"/>
    </row>
    <row r="80" spans="1:41" s="436" customFormat="1" ht="24.95" customHeight="1">
      <c r="A80" s="493">
        <v>67</v>
      </c>
      <c r="B80" s="951" t="str">
        <f>IF(基本情報入力シート!C119="","",基本情報入力シート!C119)</f>
        <v/>
      </c>
      <c r="C80" s="952"/>
      <c r="D80" s="952"/>
      <c r="E80" s="952"/>
      <c r="F80" s="952"/>
      <c r="G80" s="952"/>
      <c r="H80" s="952"/>
      <c r="I80" s="953"/>
      <c r="J80" s="467" t="str">
        <f>IF(基本情報入力シート!M119="","",基本情報入力シート!M119)</f>
        <v/>
      </c>
      <c r="K80" s="468" t="str">
        <f>IF(基本情報入力シート!R119="","",基本情報入力シート!R119)</f>
        <v/>
      </c>
      <c r="L80" s="468" t="str">
        <f>IF(基本情報入力シート!W119="","",基本情報入力シート!W119)</f>
        <v/>
      </c>
      <c r="M80" s="469" t="str">
        <f>IF(基本情報入力シート!X119="","",基本情報入力シート!X119)</f>
        <v/>
      </c>
      <c r="N80" s="470" t="str">
        <f>IF(基本情報入力シート!Y119="","",基本情報入力シート!Y119)</f>
        <v/>
      </c>
      <c r="O80" s="103"/>
      <c r="P80" s="1069"/>
      <c r="Q80" s="1070"/>
      <c r="R80" s="494" t="str">
        <f>IFERROR(IF('別紙様式3-2（４・５月）'!Z82="ベア加算","",P80*VLOOKUP(N80,【参考】数式用!$AD$2:$AH$27,MATCH(O80,【参考】数式用!$K$4:$N$4,0)+1,0)),"")</f>
        <v/>
      </c>
      <c r="S80" s="127"/>
      <c r="T80" s="1071"/>
      <c r="U80" s="1072"/>
      <c r="V80" s="495" t="str">
        <f>IFERROR(P80*VLOOKUP(AF80,【参考】数式用4!$DC$3:$DZ$106,MATCH(N80,【参考】数式用4!$DC$2:$DZ$2,0)),"")</f>
        <v/>
      </c>
      <c r="W80" s="104"/>
      <c r="X80" s="126"/>
      <c r="Y80" s="1039" t="str">
        <f>IFERROR(IF('別紙様式3-2（４・５月）'!Z82="ベア加算","",W80*VLOOKUP(N80,【参考】数式用!$AD$2:$AH$27,MATCH(O80,【参考】数式用!$K$4:$N$4,0)+1,0)),"")</f>
        <v/>
      </c>
      <c r="Z80" s="1039"/>
      <c r="AA80" s="127"/>
      <c r="AB80" s="128"/>
      <c r="AC80" s="496" t="str">
        <f>IFERROR(X80*VLOOKUP(AG80,【参考】数式用4!$DC$3:$DZ$106,MATCH(N80,【参考】数式用4!$DC$2:$DZ$2,0)),"")</f>
        <v/>
      </c>
      <c r="AD80" s="463" t="str">
        <f t="shared" si="2"/>
        <v/>
      </c>
      <c r="AE80" s="464" t="str">
        <f t="shared" si="3"/>
        <v/>
      </c>
      <c r="AF80" s="492" t="str">
        <f>IF(O80="","",'別紙様式3-2（４・５月）'!O82&amp;'別紙様式3-2（４・５月）'!P82&amp;'別紙様式3-2（４・５月）'!Q82&amp;"から"&amp;O80)</f>
        <v/>
      </c>
      <c r="AG80" s="492" t="str">
        <f>IF(OR(W80="",W80="―"),"",'別紙様式3-2（４・５月）'!O82&amp;'別紙様式3-2（４・５月）'!P82&amp;'別紙様式3-2（４・５月）'!Q82&amp;"から"&amp;W80)</f>
        <v/>
      </c>
      <c r="AH80" s="437"/>
      <c r="AI80" s="437"/>
      <c r="AJ80" s="437"/>
      <c r="AK80" s="437"/>
      <c r="AL80" s="437"/>
      <c r="AM80" s="437"/>
      <c r="AN80" s="437"/>
      <c r="AO80" s="437"/>
    </row>
    <row r="81" spans="1:41" s="436" customFormat="1" ht="24.95" customHeight="1">
      <c r="A81" s="493">
        <v>68</v>
      </c>
      <c r="B81" s="951" t="str">
        <f>IF(基本情報入力シート!C120="","",基本情報入力シート!C120)</f>
        <v/>
      </c>
      <c r="C81" s="952"/>
      <c r="D81" s="952"/>
      <c r="E81" s="952"/>
      <c r="F81" s="952"/>
      <c r="G81" s="952"/>
      <c r="H81" s="952"/>
      <c r="I81" s="953"/>
      <c r="J81" s="467" t="str">
        <f>IF(基本情報入力シート!M120="","",基本情報入力シート!M120)</f>
        <v/>
      </c>
      <c r="K81" s="468" t="str">
        <f>IF(基本情報入力シート!R120="","",基本情報入力シート!R120)</f>
        <v/>
      </c>
      <c r="L81" s="468" t="str">
        <f>IF(基本情報入力シート!W120="","",基本情報入力シート!W120)</f>
        <v/>
      </c>
      <c r="M81" s="469" t="str">
        <f>IF(基本情報入力シート!X120="","",基本情報入力シート!X120)</f>
        <v/>
      </c>
      <c r="N81" s="470" t="str">
        <f>IF(基本情報入力シート!Y120="","",基本情報入力シート!Y120)</f>
        <v/>
      </c>
      <c r="O81" s="103"/>
      <c r="P81" s="1069"/>
      <c r="Q81" s="1070"/>
      <c r="R81" s="494" t="str">
        <f>IFERROR(IF('別紙様式3-2（４・５月）'!Z83="ベア加算","",P81*VLOOKUP(N81,【参考】数式用!$AD$2:$AH$27,MATCH(O81,【参考】数式用!$K$4:$N$4,0)+1,0)),"")</f>
        <v/>
      </c>
      <c r="S81" s="127"/>
      <c r="T81" s="1071"/>
      <c r="U81" s="1072"/>
      <c r="V81" s="495" t="str">
        <f>IFERROR(P81*VLOOKUP(AF81,【参考】数式用4!$DC$3:$DZ$106,MATCH(N81,【参考】数式用4!$DC$2:$DZ$2,0)),"")</f>
        <v/>
      </c>
      <c r="W81" s="104"/>
      <c r="X81" s="126"/>
      <c r="Y81" s="1039" t="str">
        <f>IFERROR(IF('別紙様式3-2（４・５月）'!Z83="ベア加算","",W81*VLOOKUP(N81,【参考】数式用!$AD$2:$AH$27,MATCH(O81,【参考】数式用!$K$4:$N$4,0)+1,0)),"")</f>
        <v/>
      </c>
      <c r="Z81" s="1039"/>
      <c r="AA81" s="127"/>
      <c r="AB81" s="128"/>
      <c r="AC81" s="496" t="str">
        <f>IFERROR(X81*VLOOKUP(AG81,【参考】数式用4!$DC$3:$DZ$106,MATCH(N81,【参考】数式用4!$DC$2:$DZ$2,0)),"")</f>
        <v/>
      </c>
      <c r="AD81" s="463" t="str">
        <f t="shared" si="2"/>
        <v/>
      </c>
      <c r="AE81" s="464" t="str">
        <f t="shared" si="3"/>
        <v/>
      </c>
      <c r="AF81" s="492" t="str">
        <f>IF(O81="","",'別紙様式3-2（４・５月）'!O83&amp;'別紙様式3-2（４・５月）'!P83&amp;'別紙様式3-2（４・５月）'!Q83&amp;"から"&amp;O81)</f>
        <v/>
      </c>
      <c r="AG81" s="492" t="str">
        <f>IF(OR(W81="",W81="―"),"",'別紙様式3-2（４・５月）'!O83&amp;'別紙様式3-2（４・５月）'!P83&amp;'別紙様式3-2（４・５月）'!Q83&amp;"から"&amp;W81)</f>
        <v/>
      </c>
      <c r="AH81" s="437"/>
      <c r="AI81" s="437"/>
      <c r="AJ81" s="437"/>
      <c r="AK81" s="437"/>
      <c r="AL81" s="437"/>
      <c r="AM81" s="437"/>
      <c r="AN81" s="437"/>
      <c r="AO81" s="437"/>
    </row>
    <row r="82" spans="1:41" s="436" customFormat="1" ht="24.95" customHeight="1">
      <c r="A82" s="493">
        <v>69</v>
      </c>
      <c r="B82" s="951" t="str">
        <f>IF(基本情報入力シート!C121="","",基本情報入力シート!C121)</f>
        <v/>
      </c>
      <c r="C82" s="952"/>
      <c r="D82" s="952"/>
      <c r="E82" s="952"/>
      <c r="F82" s="952"/>
      <c r="G82" s="952"/>
      <c r="H82" s="952"/>
      <c r="I82" s="953"/>
      <c r="J82" s="467" t="str">
        <f>IF(基本情報入力シート!M121="","",基本情報入力シート!M121)</f>
        <v/>
      </c>
      <c r="K82" s="468" t="str">
        <f>IF(基本情報入力シート!R121="","",基本情報入力シート!R121)</f>
        <v/>
      </c>
      <c r="L82" s="468" t="str">
        <f>IF(基本情報入力シート!W121="","",基本情報入力シート!W121)</f>
        <v/>
      </c>
      <c r="M82" s="469" t="str">
        <f>IF(基本情報入力シート!X121="","",基本情報入力シート!X121)</f>
        <v/>
      </c>
      <c r="N82" s="470" t="str">
        <f>IF(基本情報入力シート!Y121="","",基本情報入力シート!Y121)</f>
        <v/>
      </c>
      <c r="O82" s="103"/>
      <c r="P82" s="1069"/>
      <c r="Q82" s="1070"/>
      <c r="R82" s="494" t="str">
        <f>IFERROR(IF('別紙様式3-2（４・５月）'!Z84="ベア加算","",P82*VLOOKUP(N82,【参考】数式用!$AD$2:$AH$27,MATCH(O82,【参考】数式用!$K$4:$N$4,0)+1,0)),"")</f>
        <v/>
      </c>
      <c r="S82" s="127"/>
      <c r="T82" s="1071"/>
      <c r="U82" s="1072"/>
      <c r="V82" s="495" t="str">
        <f>IFERROR(P82*VLOOKUP(AF82,【参考】数式用4!$DC$3:$DZ$106,MATCH(N82,【参考】数式用4!$DC$2:$DZ$2,0)),"")</f>
        <v/>
      </c>
      <c r="W82" s="104"/>
      <c r="X82" s="126"/>
      <c r="Y82" s="1039" t="str">
        <f>IFERROR(IF('別紙様式3-2（４・５月）'!Z84="ベア加算","",W82*VLOOKUP(N82,【参考】数式用!$AD$2:$AH$27,MATCH(O82,【参考】数式用!$K$4:$N$4,0)+1,0)),"")</f>
        <v/>
      </c>
      <c r="Z82" s="1039"/>
      <c r="AA82" s="127"/>
      <c r="AB82" s="128"/>
      <c r="AC82" s="496" t="str">
        <f>IFERROR(X82*VLOOKUP(AG82,【参考】数式用4!$DC$3:$DZ$106,MATCH(N82,【参考】数式用4!$DC$2:$DZ$2,0)),"")</f>
        <v/>
      </c>
      <c r="AD82" s="463" t="str">
        <f t="shared" si="2"/>
        <v/>
      </c>
      <c r="AE82" s="464" t="str">
        <f t="shared" si="3"/>
        <v/>
      </c>
      <c r="AF82" s="492" t="str">
        <f>IF(O82="","",'別紙様式3-2（４・５月）'!O84&amp;'別紙様式3-2（４・５月）'!P84&amp;'別紙様式3-2（４・５月）'!Q84&amp;"から"&amp;O82)</f>
        <v/>
      </c>
      <c r="AG82" s="492" t="str">
        <f>IF(OR(W82="",W82="―"),"",'別紙様式3-2（４・５月）'!O84&amp;'別紙様式3-2（４・５月）'!P84&amp;'別紙様式3-2（４・５月）'!Q84&amp;"から"&amp;W82)</f>
        <v/>
      </c>
      <c r="AH82" s="437"/>
      <c r="AI82" s="437"/>
      <c r="AJ82" s="437"/>
      <c r="AK82" s="437"/>
      <c r="AL82" s="437"/>
      <c r="AM82" s="437"/>
      <c r="AN82" s="437"/>
      <c r="AO82" s="437"/>
    </row>
    <row r="83" spans="1:41" s="436" customFormat="1" ht="24.95" customHeight="1">
      <c r="A83" s="493">
        <v>70</v>
      </c>
      <c r="B83" s="951" t="str">
        <f>IF(基本情報入力シート!C122="","",基本情報入力シート!C122)</f>
        <v/>
      </c>
      <c r="C83" s="952"/>
      <c r="D83" s="952"/>
      <c r="E83" s="952"/>
      <c r="F83" s="952"/>
      <c r="G83" s="952"/>
      <c r="H83" s="952"/>
      <c r="I83" s="953"/>
      <c r="J83" s="467" t="str">
        <f>IF(基本情報入力シート!M122="","",基本情報入力シート!M122)</f>
        <v/>
      </c>
      <c r="K83" s="468" t="str">
        <f>IF(基本情報入力シート!R122="","",基本情報入力シート!R122)</f>
        <v/>
      </c>
      <c r="L83" s="468" t="str">
        <f>IF(基本情報入力シート!W122="","",基本情報入力シート!W122)</f>
        <v/>
      </c>
      <c r="M83" s="469" t="str">
        <f>IF(基本情報入力シート!X122="","",基本情報入力シート!X122)</f>
        <v/>
      </c>
      <c r="N83" s="470" t="str">
        <f>IF(基本情報入力シート!Y122="","",基本情報入力シート!Y122)</f>
        <v/>
      </c>
      <c r="O83" s="103"/>
      <c r="P83" s="1069"/>
      <c r="Q83" s="1070"/>
      <c r="R83" s="494" t="str">
        <f>IFERROR(IF('別紙様式3-2（４・５月）'!Z85="ベア加算","",P83*VLOOKUP(N83,【参考】数式用!$AD$2:$AH$27,MATCH(O83,【参考】数式用!$K$4:$N$4,0)+1,0)),"")</f>
        <v/>
      </c>
      <c r="S83" s="127"/>
      <c r="T83" s="1071"/>
      <c r="U83" s="1072"/>
      <c r="V83" s="495" t="str">
        <f>IFERROR(P83*VLOOKUP(AF83,【参考】数式用4!$DC$3:$DZ$106,MATCH(N83,【参考】数式用4!$DC$2:$DZ$2,0)),"")</f>
        <v/>
      </c>
      <c r="W83" s="104"/>
      <c r="X83" s="126"/>
      <c r="Y83" s="1039" t="str">
        <f>IFERROR(IF('別紙様式3-2（４・５月）'!Z85="ベア加算","",W83*VLOOKUP(N83,【参考】数式用!$AD$2:$AH$27,MATCH(O83,【参考】数式用!$K$4:$N$4,0)+1,0)),"")</f>
        <v/>
      </c>
      <c r="Z83" s="1039"/>
      <c r="AA83" s="127"/>
      <c r="AB83" s="128"/>
      <c r="AC83" s="496" t="str">
        <f>IFERROR(X83*VLOOKUP(AG83,【参考】数式用4!$DC$3:$DZ$106,MATCH(N83,【参考】数式用4!$DC$2:$DZ$2,0)),"")</f>
        <v/>
      </c>
      <c r="AD83" s="463" t="str">
        <f t="shared" si="2"/>
        <v/>
      </c>
      <c r="AE83" s="464" t="str">
        <f t="shared" si="3"/>
        <v/>
      </c>
      <c r="AF83" s="492" t="str">
        <f>IF(O83="","",'別紙様式3-2（４・５月）'!O85&amp;'別紙様式3-2（４・５月）'!P85&amp;'別紙様式3-2（４・５月）'!Q85&amp;"から"&amp;O83)</f>
        <v/>
      </c>
      <c r="AG83" s="492" t="str">
        <f>IF(OR(W83="",W83="―"),"",'別紙様式3-2（４・５月）'!O85&amp;'別紙様式3-2（４・５月）'!P85&amp;'別紙様式3-2（４・５月）'!Q85&amp;"から"&amp;W83)</f>
        <v/>
      </c>
      <c r="AH83" s="437"/>
      <c r="AI83" s="437"/>
      <c r="AJ83" s="437"/>
      <c r="AK83" s="437"/>
      <c r="AL83" s="437"/>
      <c r="AM83" s="437"/>
      <c r="AN83" s="437"/>
      <c r="AO83" s="437"/>
    </row>
    <row r="84" spans="1:41" s="436" customFormat="1" ht="24.95" customHeight="1">
      <c r="A84" s="493">
        <v>71</v>
      </c>
      <c r="B84" s="951" t="str">
        <f>IF(基本情報入力シート!C123="","",基本情報入力シート!C123)</f>
        <v/>
      </c>
      <c r="C84" s="952"/>
      <c r="D84" s="952"/>
      <c r="E84" s="952"/>
      <c r="F84" s="952"/>
      <c r="G84" s="952"/>
      <c r="H84" s="952"/>
      <c r="I84" s="953"/>
      <c r="J84" s="467" t="str">
        <f>IF(基本情報入力シート!M123="","",基本情報入力シート!M123)</f>
        <v/>
      </c>
      <c r="K84" s="468" t="str">
        <f>IF(基本情報入力シート!R123="","",基本情報入力シート!R123)</f>
        <v/>
      </c>
      <c r="L84" s="468" t="str">
        <f>IF(基本情報入力シート!W123="","",基本情報入力シート!W123)</f>
        <v/>
      </c>
      <c r="M84" s="469" t="str">
        <f>IF(基本情報入力シート!X123="","",基本情報入力シート!X123)</f>
        <v/>
      </c>
      <c r="N84" s="470" t="str">
        <f>IF(基本情報入力シート!Y123="","",基本情報入力シート!Y123)</f>
        <v/>
      </c>
      <c r="O84" s="103"/>
      <c r="P84" s="1069"/>
      <c r="Q84" s="1070"/>
      <c r="R84" s="494" t="str">
        <f>IFERROR(IF('別紙様式3-2（４・５月）'!Z86="ベア加算","",P84*VLOOKUP(N84,【参考】数式用!$AD$2:$AH$27,MATCH(O84,【参考】数式用!$K$4:$N$4,0)+1,0)),"")</f>
        <v/>
      </c>
      <c r="S84" s="127"/>
      <c r="T84" s="1071"/>
      <c r="U84" s="1072"/>
      <c r="V84" s="495" t="str">
        <f>IFERROR(P84*VLOOKUP(AF84,【参考】数式用4!$DC$3:$DZ$106,MATCH(N84,【参考】数式用4!$DC$2:$DZ$2,0)),"")</f>
        <v/>
      </c>
      <c r="W84" s="104"/>
      <c r="X84" s="126"/>
      <c r="Y84" s="1039" t="str">
        <f>IFERROR(IF('別紙様式3-2（４・５月）'!Z86="ベア加算","",W84*VLOOKUP(N84,【参考】数式用!$AD$2:$AH$27,MATCH(O84,【参考】数式用!$K$4:$N$4,0)+1,0)),"")</f>
        <v/>
      </c>
      <c r="Z84" s="1039"/>
      <c r="AA84" s="127"/>
      <c r="AB84" s="128"/>
      <c r="AC84" s="496" t="str">
        <f>IFERROR(X84*VLOOKUP(AG84,【参考】数式用4!$DC$3:$DZ$106,MATCH(N84,【参考】数式用4!$DC$2:$DZ$2,0)),"")</f>
        <v/>
      </c>
      <c r="AD84" s="463" t="str">
        <f t="shared" si="2"/>
        <v/>
      </c>
      <c r="AE84" s="464" t="str">
        <f t="shared" si="3"/>
        <v/>
      </c>
      <c r="AF84" s="492" t="str">
        <f>IF(O84="","",'別紙様式3-2（４・５月）'!O86&amp;'別紙様式3-2（４・５月）'!P86&amp;'別紙様式3-2（４・５月）'!Q86&amp;"から"&amp;O84)</f>
        <v/>
      </c>
      <c r="AG84" s="492" t="str">
        <f>IF(OR(W84="",W84="―"),"",'別紙様式3-2（４・５月）'!O86&amp;'別紙様式3-2（４・５月）'!P86&amp;'別紙様式3-2（４・５月）'!Q86&amp;"から"&amp;W84)</f>
        <v/>
      </c>
      <c r="AH84" s="437"/>
      <c r="AI84" s="437"/>
      <c r="AJ84" s="437"/>
      <c r="AK84" s="437"/>
      <c r="AL84" s="437"/>
      <c r="AM84" s="437"/>
      <c r="AN84" s="437"/>
      <c r="AO84" s="437"/>
    </row>
    <row r="85" spans="1:41" s="436" customFormat="1" ht="24.95" customHeight="1">
      <c r="A85" s="493">
        <v>72</v>
      </c>
      <c r="B85" s="951" t="str">
        <f>IF(基本情報入力シート!C124="","",基本情報入力シート!C124)</f>
        <v/>
      </c>
      <c r="C85" s="952"/>
      <c r="D85" s="952"/>
      <c r="E85" s="952"/>
      <c r="F85" s="952"/>
      <c r="G85" s="952"/>
      <c r="H85" s="952"/>
      <c r="I85" s="953"/>
      <c r="J85" s="467" t="str">
        <f>IF(基本情報入力シート!M124="","",基本情報入力シート!M124)</f>
        <v/>
      </c>
      <c r="K85" s="468" t="str">
        <f>IF(基本情報入力シート!R124="","",基本情報入力シート!R124)</f>
        <v/>
      </c>
      <c r="L85" s="468" t="str">
        <f>IF(基本情報入力シート!W124="","",基本情報入力シート!W124)</f>
        <v/>
      </c>
      <c r="M85" s="469" t="str">
        <f>IF(基本情報入力シート!X124="","",基本情報入力シート!X124)</f>
        <v/>
      </c>
      <c r="N85" s="470" t="str">
        <f>IF(基本情報入力シート!Y124="","",基本情報入力シート!Y124)</f>
        <v/>
      </c>
      <c r="O85" s="103"/>
      <c r="P85" s="1069"/>
      <c r="Q85" s="1070"/>
      <c r="R85" s="494" t="str">
        <f>IFERROR(IF('別紙様式3-2（４・５月）'!Z87="ベア加算","",P85*VLOOKUP(N85,【参考】数式用!$AD$2:$AH$27,MATCH(O85,【参考】数式用!$K$4:$N$4,0)+1,0)),"")</f>
        <v/>
      </c>
      <c r="S85" s="127"/>
      <c r="T85" s="1071"/>
      <c r="U85" s="1072"/>
      <c r="V85" s="495" t="str">
        <f>IFERROR(P85*VLOOKUP(AF85,【参考】数式用4!$DC$3:$DZ$106,MATCH(N85,【参考】数式用4!$DC$2:$DZ$2,0)),"")</f>
        <v/>
      </c>
      <c r="W85" s="104"/>
      <c r="X85" s="126"/>
      <c r="Y85" s="1039" t="str">
        <f>IFERROR(IF('別紙様式3-2（４・５月）'!Z87="ベア加算","",W85*VLOOKUP(N85,【参考】数式用!$AD$2:$AH$27,MATCH(O85,【参考】数式用!$K$4:$N$4,0)+1,0)),"")</f>
        <v/>
      </c>
      <c r="Z85" s="1039"/>
      <c r="AA85" s="127"/>
      <c r="AB85" s="128"/>
      <c r="AC85" s="496" t="str">
        <f>IFERROR(X85*VLOOKUP(AG85,【参考】数式用4!$DC$3:$DZ$106,MATCH(N85,【参考】数式用4!$DC$2:$DZ$2,0)),"")</f>
        <v/>
      </c>
      <c r="AD85" s="46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4"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92" t="str">
        <f>IF(O85="","",'別紙様式3-2（４・５月）'!O87&amp;'別紙様式3-2（４・５月）'!P87&amp;'別紙様式3-2（４・５月）'!Q87&amp;"から"&amp;O85)</f>
        <v/>
      </c>
      <c r="AG85" s="492" t="str">
        <f>IF(OR(W85="",W85="―"),"",'別紙様式3-2（４・５月）'!O87&amp;'別紙様式3-2（４・５月）'!P87&amp;'別紙様式3-2（４・５月）'!Q87&amp;"から"&amp;W85)</f>
        <v/>
      </c>
      <c r="AH85" s="437"/>
      <c r="AI85" s="437"/>
      <c r="AJ85" s="437"/>
      <c r="AK85" s="437"/>
      <c r="AL85" s="437"/>
      <c r="AM85" s="437"/>
      <c r="AN85" s="437"/>
      <c r="AO85" s="437"/>
    </row>
    <row r="86" spans="1:41" s="436" customFormat="1" ht="24.95" customHeight="1">
      <c r="A86" s="493">
        <v>73</v>
      </c>
      <c r="B86" s="951" t="str">
        <f>IF(基本情報入力シート!C125="","",基本情報入力シート!C125)</f>
        <v/>
      </c>
      <c r="C86" s="952"/>
      <c r="D86" s="952"/>
      <c r="E86" s="952"/>
      <c r="F86" s="952"/>
      <c r="G86" s="952"/>
      <c r="H86" s="952"/>
      <c r="I86" s="953"/>
      <c r="J86" s="467" t="str">
        <f>IF(基本情報入力シート!M125="","",基本情報入力シート!M125)</f>
        <v/>
      </c>
      <c r="K86" s="468" t="str">
        <f>IF(基本情報入力シート!R125="","",基本情報入力シート!R125)</f>
        <v/>
      </c>
      <c r="L86" s="468" t="str">
        <f>IF(基本情報入力シート!W125="","",基本情報入力シート!W125)</f>
        <v/>
      </c>
      <c r="M86" s="469" t="str">
        <f>IF(基本情報入力シート!X125="","",基本情報入力シート!X125)</f>
        <v/>
      </c>
      <c r="N86" s="470" t="str">
        <f>IF(基本情報入力シート!Y125="","",基本情報入力シート!Y125)</f>
        <v/>
      </c>
      <c r="O86" s="103"/>
      <c r="P86" s="1069"/>
      <c r="Q86" s="1070"/>
      <c r="R86" s="494" t="str">
        <f>IFERROR(IF('別紙様式3-2（４・５月）'!Z88="ベア加算","",P86*VLOOKUP(N86,【参考】数式用!$AD$2:$AH$27,MATCH(O86,【参考】数式用!$K$4:$N$4,0)+1,0)),"")</f>
        <v/>
      </c>
      <c r="S86" s="127"/>
      <c r="T86" s="1071"/>
      <c r="U86" s="1072"/>
      <c r="V86" s="495" t="str">
        <f>IFERROR(P86*VLOOKUP(AF86,【参考】数式用4!$DC$3:$DZ$106,MATCH(N86,【参考】数式用4!$DC$2:$DZ$2,0)),"")</f>
        <v/>
      </c>
      <c r="W86" s="104"/>
      <c r="X86" s="126"/>
      <c r="Y86" s="1039" t="str">
        <f>IFERROR(IF('別紙様式3-2（４・５月）'!Z88="ベア加算","",W86*VLOOKUP(N86,【参考】数式用!$AD$2:$AH$27,MATCH(O86,【参考】数式用!$K$4:$N$4,0)+1,0)),"")</f>
        <v/>
      </c>
      <c r="Z86" s="1039"/>
      <c r="AA86" s="127"/>
      <c r="AB86" s="128"/>
      <c r="AC86" s="496" t="str">
        <f>IFERROR(X86*VLOOKUP(AG86,【参考】数式用4!$DC$3:$DZ$106,MATCH(N86,【参考】数式用4!$DC$2:$DZ$2,0)),"")</f>
        <v/>
      </c>
      <c r="AD86" s="463" t="str">
        <f t="shared" si="4"/>
        <v/>
      </c>
      <c r="AE86" s="464" t="str">
        <f t="shared" si="5"/>
        <v/>
      </c>
      <c r="AF86" s="492" t="str">
        <f>IF(O86="","",'別紙様式3-2（４・５月）'!O88&amp;'別紙様式3-2（４・５月）'!P88&amp;'別紙様式3-2（４・５月）'!Q88&amp;"から"&amp;O86)</f>
        <v/>
      </c>
      <c r="AG86" s="492" t="str">
        <f>IF(OR(W86="",W86="―"),"",'別紙様式3-2（４・５月）'!O88&amp;'別紙様式3-2（４・５月）'!P88&amp;'別紙様式3-2（４・５月）'!Q88&amp;"から"&amp;W86)</f>
        <v/>
      </c>
      <c r="AH86" s="437"/>
      <c r="AI86" s="437"/>
      <c r="AJ86" s="437"/>
      <c r="AK86" s="437"/>
      <c r="AL86" s="437"/>
      <c r="AM86" s="437"/>
      <c r="AN86" s="437"/>
      <c r="AO86" s="437"/>
    </row>
    <row r="87" spans="1:41" s="436" customFormat="1" ht="24.95" customHeight="1">
      <c r="A87" s="493">
        <v>74</v>
      </c>
      <c r="B87" s="951" t="str">
        <f>IF(基本情報入力シート!C126="","",基本情報入力シート!C126)</f>
        <v/>
      </c>
      <c r="C87" s="952"/>
      <c r="D87" s="952"/>
      <c r="E87" s="952"/>
      <c r="F87" s="952"/>
      <c r="G87" s="952"/>
      <c r="H87" s="952"/>
      <c r="I87" s="953"/>
      <c r="J87" s="467" t="str">
        <f>IF(基本情報入力シート!M126="","",基本情報入力シート!M126)</f>
        <v/>
      </c>
      <c r="K87" s="468" t="str">
        <f>IF(基本情報入力シート!R126="","",基本情報入力シート!R126)</f>
        <v/>
      </c>
      <c r="L87" s="468" t="str">
        <f>IF(基本情報入力シート!W126="","",基本情報入力シート!W126)</f>
        <v/>
      </c>
      <c r="M87" s="469" t="str">
        <f>IF(基本情報入力シート!X126="","",基本情報入力シート!X126)</f>
        <v/>
      </c>
      <c r="N87" s="470" t="str">
        <f>IF(基本情報入力シート!Y126="","",基本情報入力シート!Y126)</f>
        <v/>
      </c>
      <c r="O87" s="103"/>
      <c r="P87" s="1069"/>
      <c r="Q87" s="1070"/>
      <c r="R87" s="494" t="str">
        <f>IFERROR(IF('別紙様式3-2（４・５月）'!Z89="ベア加算","",P87*VLOOKUP(N87,【参考】数式用!$AD$2:$AH$27,MATCH(O87,【参考】数式用!$K$4:$N$4,0)+1,0)),"")</f>
        <v/>
      </c>
      <c r="S87" s="127"/>
      <c r="T87" s="1071"/>
      <c r="U87" s="1072"/>
      <c r="V87" s="495" t="str">
        <f>IFERROR(P87*VLOOKUP(AF87,【参考】数式用4!$DC$3:$DZ$106,MATCH(N87,【参考】数式用4!$DC$2:$DZ$2,0)),"")</f>
        <v/>
      </c>
      <c r="W87" s="104"/>
      <c r="X87" s="126"/>
      <c r="Y87" s="1039" t="str">
        <f>IFERROR(IF('別紙様式3-2（４・５月）'!Z89="ベア加算","",W87*VLOOKUP(N87,【参考】数式用!$AD$2:$AH$27,MATCH(O87,【参考】数式用!$K$4:$N$4,0)+1,0)),"")</f>
        <v/>
      </c>
      <c r="Z87" s="1039"/>
      <c r="AA87" s="127"/>
      <c r="AB87" s="128"/>
      <c r="AC87" s="496" t="str">
        <f>IFERROR(X87*VLOOKUP(AG87,【参考】数式用4!$DC$3:$DZ$106,MATCH(N87,【参考】数式用4!$DC$2:$DZ$2,0)),"")</f>
        <v/>
      </c>
      <c r="AD87" s="463" t="str">
        <f t="shared" si="4"/>
        <v/>
      </c>
      <c r="AE87" s="464" t="str">
        <f t="shared" si="5"/>
        <v/>
      </c>
      <c r="AF87" s="492" t="str">
        <f>IF(O87="","",'別紙様式3-2（４・５月）'!O89&amp;'別紙様式3-2（４・５月）'!P89&amp;'別紙様式3-2（４・５月）'!Q89&amp;"から"&amp;O87)</f>
        <v/>
      </c>
      <c r="AG87" s="492" t="str">
        <f>IF(OR(W87="",W87="―"),"",'別紙様式3-2（４・５月）'!O89&amp;'別紙様式3-2（４・５月）'!P89&amp;'別紙様式3-2（４・５月）'!Q89&amp;"から"&amp;W87)</f>
        <v/>
      </c>
      <c r="AH87" s="437"/>
      <c r="AI87" s="437"/>
      <c r="AJ87" s="437"/>
      <c r="AK87" s="437"/>
      <c r="AL87" s="437"/>
      <c r="AM87" s="437"/>
      <c r="AN87" s="437"/>
      <c r="AO87" s="437"/>
    </row>
    <row r="88" spans="1:41" s="436" customFormat="1" ht="24.95" customHeight="1">
      <c r="A88" s="493">
        <v>75</v>
      </c>
      <c r="B88" s="951" t="str">
        <f>IF(基本情報入力シート!C127="","",基本情報入力シート!C127)</f>
        <v/>
      </c>
      <c r="C88" s="952"/>
      <c r="D88" s="952"/>
      <c r="E88" s="952"/>
      <c r="F88" s="952"/>
      <c r="G88" s="952"/>
      <c r="H88" s="952"/>
      <c r="I88" s="953"/>
      <c r="J88" s="467" t="str">
        <f>IF(基本情報入力シート!M127="","",基本情報入力シート!M127)</f>
        <v/>
      </c>
      <c r="K88" s="468" t="str">
        <f>IF(基本情報入力シート!R127="","",基本情報入力シート!R127)</f>
        <v/>
      </c>
      <c r="L88" s="468" t="str">
        <f>IF(基本情報入力シート!W127="","",基本情報入力シート!W127)</f>
        <v/>
      </c>
      <c r="M88" s="469" t="str">
        <f>IF(基本情報入力シート!X127="","",基本情報入力シート!X127)</f>
        <v/>
      </c>
      <c r="N88" s="470" t="str">
        <f>IF(基本情報入力シート!Y127="","",基本情報入力シート!Y127)</f>
        <v/>
      </c>
      <c r="O88" s="103"/>
      <c r="P88" s="1069"/>
      <c r="Q88" s="1070"/>
      <c r="R88" s="494" t="str">
        <f>IFERROR(IF('別紙様式3-2（４・５月）'!Z90="ベア加算","",P88*VLOOKUP(N88,【参考】数式用!$AD$2:$AH$27,MATCH(O88,【参考】数式用!$K$4:$N$4,0)+1,0)),"")</f>
        <v/>
      </c>
      <c r="S88" s="127"/>
      <c r="T88" s="1071"/>
      <c r="U88" s="1072"/>
      <c r="V88" s="495" t="str">
        <f>IFERROR(P88*VLOOKUP(AF88,【参考】数式用4!$DC$3:$DZ$106,MATCH(N88,【参考】数式用4!$DC$2:$DZ$2,0)),"")</f>
        <v/>
      </c>
      <c r="W88" s="104"/>
      <c r="X88" s="126"/>
      <c r="Y88" s="1039" t="str">
        <f>IFERROR(IF('別紙様式3-2（４・５月）'!Z90="ベア加算","",W88*VLOOKUP(N88,【参考】数式用!$AD$2:$AH$27,MATCH(O88,【参考】数式用!$K$4:$N$4,0)+1,0)),"")</f>
        <v/>
      </c>
      <c r="Z88" s="1039"/>
      <c r="AA88" s="127"/>
      <c r="AB88" s="128"/>
      <c r="AC88" s="496" t="str">
        <f>IFERROR(X88*VLOOKUP(AG88,【参考】数式用4!$DC$3:$DZ$106,MATCH(N88,【参考】数式用4!$DC$2:$DZ$2,0)),"")</f>
        <v/>
      </c>
      <c r="AD88" s="463" t="str">
        <f t="shared" si="4"/>
        <v/>
      </c>
      <c r="AE88" s="464" t="str">
        <f t="shared" si="5"/>
        <v/>
      </c>
      <c r="AF88" s="492" t="str">
        <f>IF(O88="","",'別紙様式3-2（４・５月）'!O90&amp;'別紙様式3-2（４・５月）'!P90&amp;'別紙様式3-2（４・５月）'!Q90&amp;"から"&amp;O88)</f>
        <v/>
      </c>
      <c r="AG88" s="492" t="str">
        <f>IF(OR(W88="",W88="―"),"",'別紙様式3-2（４・５月）'!O90&amp;'別紙様式3-2（４・５月）'!P90&amp;'別紙様式3-2（４・５月）'!Q90&amp;"から"&amp;W88)</f>
        <v/>
      </c>
      <c r="AH88" s="437"/>
      <c r="AI88" s="437"/>
      <c r="AJ88" s="437"/>
      <c r="AK88" s="437"/>
      <c r="AL88" s="437"/>
      <c r="AM88" s="437"/>
      <c r="AN88" s="437"/>
      <c r="AO88" s="437"/>
    </row>
    <row r="89" spans="1:41" s="436" customFormat="1" ht="24.95" customHeight="1">
      <c r="A89" s="493">
        <v>76</v>
      </c>
      <c r="B89" s="951" t="str">
        <f>IF(基本情報入力シート!C128="","",基本情報入力シート!C128)</f>
        <v/>
      </c>
      <c r="C89" s="952"/>
      <c r="D89" s="952"/>
      <c r="E89" s="952"/>
      <c r="F89" s="952"/>
      <c r="G89" s="952"/>
      <c r="H89" s="952"/>
      <c r="I89" s="953"/>
      <c r="J89" s="467" t="str">
        <f>IF(基本情報入力シート!M128="","",基本情報入力シート!M128)</f>
        <v/>
      </c>
      <c r="K89" s="468" t="str">
        <f>IF(基本情報入力シート!R128="","",基本情報入力シート!R128)</f>
        <v/>
      </c>
      <c r="L89" s="468" t="str">
        <f>IF(基本情報入力シート!W128="","",基本情報入力シート!W128)</f>
        <v/>
      </c>
      <c r="M89" s="469" t="str">
        <f>IF(基本情報入力シート!X128="","",基本情報入力シート!X128)</f>
        <v/>
      </c>
      <c r="N89" s="470" t="str">
        <f>IF(基本情報入力シート!Y128="","",基本情報入力シート!Y128)</f>
        <v/>
      </c>
      <c r="O89" s="103"/>
      <c r="P89" s="1069"/>
      <c r="Q89" s="1070"/>
      <c r="R89" s="494" t="str">
        <f>IFERROR(IF('別紙様式3-2（４・５月）'!Z91="ベア加算","",P89*VLOOKUP(N89,【参考】数式用!$AD$2:$AH$27,MATCH(O89,【参考】数式用!$K$4:$N$4,0)+1,0)),"")</f>
        <v/>
      </c>
      <c r="S89" s="127"/>
      <c r="T89" s="1071"/>
      <c r="U89" s="1072"/>
      <c r="V89" s="495" t="str">
        <f>IFERROR(P89*VLOOKUP(AF89,【参考】数式用4!$DC$3:$DZ$106,MATCH(N89,【参考】数式用4!$DC$2:$DZ$2,0)),"")</f>
        <v/>
      </c>
      <c r="W89" s="104"/>
      <c r="X89" s="126"/>
      <c r="Y89" s="1039" t="str">
        <f>IFERROR(IF('別紙様式3-2（４・５月）'!Z91="ベア加算","",W89*VLOOKUP(N89,【参考】数式用!$AD$2:$AH$27,MATCH(O89,【参考】数式用!$K$4:$N$4,0)+1,0)),"")</f>
        <v/>
      </c>
      <c r="Z89" s="1039"/>
      <c r="AA89" s="127"/>
      <c r="AB89" s="128"/>
      <c r="AC89" s="496" t="str">
        <f>IFERROR(X89*VLOOKUP(AG89,【参考】数式用4!$DC$3:$DZ$106,MATCH(N89,【参考】数式用4!$DC$2:$DZ$2,0)),"")</f>
        <v/>
      </c>
      <c r="AD89" s="463" t="str">
        <f t="shared" si="4"/>
        <v/>
      </c>
      <c r="AE89" s="464" t="str">
        <f t="shared" si="5"/>
        <v/>
      </c>
      <c r="AF89" s="492" t="str">
        <f>IF(O89="","",'別紙様式3-2（４・５月）'!O91&amp;'別紙様式3-2（４・５月）'!P91&amp;'別紙様式3-2（４・５月）'!Q91&amp;"から"&amp;O89)</f>
        <v/>
      </c>
      <c r="AG89" s="492" t="str">
        <f>IF(OR(W89="",W89="―"),"",'別紙様式3-2（４・５月）'!O91&amp;'別紙様式3-2（４・５月）'!P91&amp;'別紙様式3-2（４・５月）'!Q91&amp;"から"&amp;W89)</f>
        <v/>
      </c>
      <c r="AH89" s="437"/>
      <c r="AI89" s="437"/>
      <c r="AJ89" s="437"/>
      <c r="AK89" s="437"/>
      <c r="AL89" s="437"/>
      <c r="AM89" s="437"/>
      <c r="AN89" s="437"/>
      <c r="AO89" s="437"/>
    </row>
    <row r="90" spans="1:41" s="436" customFormat="1" ht="24.95" customHeight="1">
      <c r="A90" s="493">
        <v>77</v>
      </c>
      <c r="B90" s="951" t="str">
        <f>IF(基本情報入力シート!C129="","",基本情報入力シート!C129)</f>
        <v/>
      </c>
      <c r="C90" s="952"/>
      <c r="D90" s="952"/>
      <c r="E90" s="952"/>
      <c r="F90" s="952"/>
      <c r="G90" s="952"/>
      <c r="H90" s="952"/>
      <c r="I90" s="953"/>
      <c r="J90" s="467" t="str">
        <f>IF(基本情報入力シート!M129="","",基本情報入力シート!M129)</f>
        <v/>
      </c>
      <c r="K90" s="468" t="str">
        <f>IF(基本情報入力シート!R129="","",基本情報入力シート!R129)</f>
        <v/>
      </c>
      <c r="L90" s="468" t="str">
        <f>IF(基本情報入力シート!W129="","",基本情報入力シート!W129)</f>
        <v/>
      </c>
      <c r="M90" s="469" t="str">
        <f>IF(基本情報入力シート!X129="","",基本情報入力シート!X129)</f>
        <v/>
      </c>
      <c r="N90" s="470" t="str">
        <f>IF(基本情報入力シート!Y129="","",基本情報入力シート!Y129)</f>
        <v/>
      </c>
      <c r="O90" s="103"/>
      <c r="P90" s="1069"/>
      <c r="Q90" s="1070"/>
      <c r="R90" s="494" t="str">
        <f>IFERROR(IF('別紙様式3-2（４・５月）'!Z92="ベア加算","",P90*VLOOKUP(N90,【参考】数式用!$AD$2:$AH$27,MATCH(O90,【参考】数式用!$K$4:$N$4,0)+1,0)),"")</f>
        <v/>
      </c>
      <c r="S90" s="127"/>
      <c r="T90" s="1071"/>
      <c r="U90" s="1072"/>
      <c r="V90" s="495" t="str">
        <f>IFERROR(P90*VLOOKUP(AF90,【参考】数式用4!$DC$3:$DZ$106,MATCH(N90,【参考】数式用4!$DC$2:$DZ$2,0)),"")</f>
        <v/>
      </c>
      <c r="W90" s="104"/>
      <c r="X90" s="126"/>
      <c r="Y90" s="1039" t="str">
        <f>IFERROR(IF('別紙様式3-2（４・５月）'!Z92="ベア加算","",W90*VLOOKUP(N90,【参考】数式用!$AD$2:$AH$27,MATCH(O90,【参考】数式用!$K$4:$N$4,0)+1,0)),"")</f>
        <v/>
      </c>
      <c r="Z90" s="1039"/>
      <c r="AA90" s="127"/>
      <c r="AB90" s="128"/>
      <c r="AC90" s="496" t="str">
        <f>IFERROR(X90*VLOOKUP(AG90,【参考】数式用4!$DC$3:$DZ$106,MATCH(N90,【参考】数式用4!$DC$2:$DZ$2,0)),"")</f>
        <v/>
      </c>
      <c r="AD90" s="463" t="str">
        <f t="shared" si="4"/>
        <v/>
      </c>
      <c r="AE90" s="464" t="str">
        <f t="shared" si="5"/>
        <v/>
      </c>
      <c r="AF90" s="492" t="str">
        <f>IF(O90="","",'別紙様式3-2（４・５月）'!O92&amp;'別紙様式3-2（４・５月）'!P92&amp;'別紙様式3-2（４・５月）'!Q92&amp;"から"&amp;O90)</f>
        <v/>
      </c>
      <c r="AG90" s="492" t="str">
        <f>IF(OR(W90="",W90="―"),"",'別紙様式3-2（４・５月）'!O92&amp;'別紙様式3-2（４・５月）'!P92&amp;'別紙様式3-2（４・５月）'!Q92&amp;"から"&amp;W90)</f>
        <v/>
      </c>
      <c r="AH90" s="437"/>
      <c r="AI90" s="437"/>
      <c r="AJ90" s="437"/>
      <c r="AK90" s="437"/>
      <c r="AL90" s="437"/>
      <c r="AM90" s="437"/>
      <c r="AN90" s="437"/>
      <c r="AO90" s="437"/>
    </row>
    <row r="91" spans="1:41" s="436" customFormat="1" ht="24.95" customHeight="1">
      <c r="A91" s="493">
        <v>78</v>
      </c>
      <c r="B91" s="951" t="str">
        <f>IF(基本情報入力シート!C130="","",基本情報入力シート!C130)</f>
        <v/>
      </c>
      <c r="C91" s="952"/>
      <c r="D91" s="952"/>
      <c r="E91" s="952"/>
      <c r="F91" s="952"/>
      <c r="G91" s="952"/>
      <c r="H91" s="952"/>
      <c r="I91" s="953"/>
      <c r="J91" s="467" t="str">
        <f>IF(基本情報入力シート!M130="","",基本情報入力シート!M130)</f>
        <v/>
      </c>
      <c r="K91" s="468" t="str">
        <f>IF(基本情報入力シート!R130="","",基本情報入力シート!R130)</f>
        <v/>
      </c>
      <c r="L91" s="468" t="str">
        <f>IF(基本情報入力シート!W130="","",基本情報入力シート!W130)</f>
        <v/>
      </c>
      <c r="M91" s="469" t="str">
        <f>IF(基本情報入力シート!X130="","",基本情報入力シート!X130)</f>
        <v/>
      </c>
      <c r="N91" s="470" t="str">
        <f>IF(基本情報入力シート!Y130="","",基本情報入力シート!Y130)</f>
        <v/>
      </c>
      <c r="O91" s="103"/>
      <c r="P91" s="1069"/>
      <c r="Q91" s="1070"/>
      <c r="R91" s="494" t="str">
        <f>IFERROR(IF('別紙様式3-2（４・５月）'!Z93="ベア加算","",P91*VLOOKUP(N91,【参考】数式用!$AD$2:$AH$27,MATCH(O91,【参考】数式用!$K$4:$N$4,0)+1,0)),"")</f>
        <v/>
      </c>
      <c r="S91" s="127"/>
      <c r="T91" s="1071"/>
      <c r="U91" s="1072"/>
      <c r="V91" s="495" t="str">
        <f>IFERROR(P91*VLOOKUP(AF91,【参考】数式用4!$DC$3:$DZ$106,MATCH(N91,【参考】数式用4!$DC$2:$DZ$2,0)),"")</f>
        <v/>
      </c>
      <c r="W91" s="104"/>
      <c r="X91" s="126"/>
      <c r="Y91" s="1039" t="str">
        <f>IFERROR(IF('別紙様式3-2（４・５月）'!Z93="ベア加算","",W91*VLOOKUP(N91,【参考】数式用!$AD$2:$AH$27,MATCH(O91,【参考】数式用!$K$4:$N$4,0)+1,0)),"")</f>
        <v/>
      </c>
      <c r="Z91" s="1039"/>
      <c r="AA91" s="127"/>
      <c r="AB91" s="128"/>
      <c r="AC91" s="496" t="str">
        <f>IFERROR(X91*VLOOKUP(AG91,【参考】数式用4!$DC$3:$DZ$106,MATCH(N91,【参考】数式用4!$DC$2:$DZ$2,0)),"")</f>
        <v/>
      </c>
      <c r="AD91" s="463" t="str">
        <f t="shared" si="4"/>
        <v/>
      </c>
      <c r="AE91" s="464" t="str">
        <f t="shared" si="5"/>
        <v/>
      </c>
      <c r="AF91" s="492" t="str">
        <f>IF(O91="","",'別紙様式3-2（４・５月）'!O93&amp;'別紙様式3-2（４・５月）'!P93&amp;'別紙様式3-2（４・５月）'!Q93&amp;"から"&amp;O91)</f>
        <v/>
      </c>
      <c r="AG91" s="492" t="str">
        <f>IF(OR(W91="",W91="―"),"",'別紙様式3-2（４・５月）'!O93&amp;'別紙様式3-2（４・５月）'!P93&amp;'別紙様式3-2（４・５月）'!Q93&amp;"から"&amp;W91)</f>
        <v/>
      </c>
      <c r="AH91" s="437"/>
      <c r="AI91" s="437"/>
      <c r="AJ91" s="437"/>
      <c r="AK91" s="437"/>
      <c r="AL91" s="437"/>
      <c r="AM91" s="437"/>
      <c r="AN91" s="437"/>
      <c r="AO91" s="437"/>
    </row>
    <row r="92" spans="1:41" s="436" customFormat="1" ht="24.95" customHeight="1">
      <c r="A92" s="493">
        <v>79</v>
      </c>
      <c r="B92" s="951" t="str">
        <f>IF(基本情報入力シート!C131="","",基本情報入力シート!C131)</f>
        <v/>
      </c>
      <c r="C92" s="952"/>
      <c r="D92" s="952"/>
      <c r="E92" s="952"/>
      <c r="F92" s="952"/>
      <c r="G92" s="952"/>
      <c r="H92" s="952"/>
      <c r="I92" s="953"/>
      <c r="J92" s="467" t="str">
        <f>IF(基本情報入力シート!M131="","",基本情報入力シート!M131)</f>
        <v/>
      </c>
      <c r="K92" s="468" t="str">
        <f>IF(基本情報入力シート!R131="","",基本情報入力シート!R131)</f>
        <v/>
      </c>
      <c r="L92" s="468" t="str">
        <f>IF(基本情報入力シート!W131="","",基本情報入力シート!W131)</f>
        <v/>
      </c>
      <c r="M92" s="469" t="str">
        <f>IF(基本情報入力シート!X131="","",基本情報入力シート!X131)</f>
        <v/>
      </c>
      <c r="N92" s="470" t="str">
        <f>IF(基本情報入力シート!Y131="","",基本情報入力シート!Y131)</f>
        <v/>
      </c>
      <c r="O92" s="103"/>
      <c r="P92" s="1069"/>
      <c r="Q92" s="1070"/>
      <c r="R92" s="494" t="str">
        <f>IFERROR(IF('別紙様式3-2（４・５月）'!Z94="ベア加算","",P92*VLOOKUP(N92,【参考】数式用!$AD$2:$AH$27,MATCH(O92,【参考】数式用!$K$4:$N$4,0)+1,0)),"")</f>
        <v/>
      </c>
      <c r="S92" s="127"/>
      <c r="T92" s="1071"/>
      <c r="U92" s="1072"/>
      <c r="V92" s="495" t="str">
        <f>IFERROR(P92*VLOOKUP(AF92,【参考】数式用4!$DC$3:$DZ$106,MATCH(N92,【参考】数式用4!$DC$2:$DZ$2,0)),"")</f>
        <v/>
      </c>
      <c r="W92" s="104"/>
      <c r="X92" s="126"/>
      <c r="Y92" s="1039" t="str">
        <f>IFERROR(IF('別紙様式3-2（４・５月）'!Z94="ベア加算","",W92*VLOOKUP(N92,【参考】数式用!$AD$2:$AH$27,MATCH(O92,【参考】数式用!$K$4:$N$4,0)+1,0)),"")</f>
        <v/>
      </c>
      <c r="Z92" s="1039"/>
      <c r="AA92" s="127"/>
      <c r="AB92" s="128"/>
      <c r="AC92" s="496" t="str">
        <f>IFERROR(X92*VLOOKUP(AG92,【参考】数式用4!$DC$3:$DZ$106,MATCH(N92,【参考】数式用4!$DC$2:$DZ$2,0)),"")</f>
        <v/>
      </c>
      <c r="AD92" s="463" t="str">
        <f t="shared" si="4"/>
        <v/>
      </c>
      <c r="AE92" s="464" t="str">
        <f t="shared" si="5"/>
        <v/>
      </c>
      <c r="AF92" s="492" t="str">
        <f>IF(O92="","",'別紙様式3-2（４・５月）'!O94&amp;'別紙様式3-2（４・５月）'!P94&amp;'別紙様式3-2（４・５月）'!Q94&amp;"から"&amp;O92)</f>
        <v/>
      </c>
      <c r="AG92" s="492" t="str">
        <f>IF(OR(W92="",W92="―"),"",'別紙様式3-2（４・５月）'!O94&amp;'別紙様式3-2（４・５月）'!P94&amp;'別紙様式3-2（４・５月）'!Q94&amp;"から"&amp;W92)</f>
        <v/>
      </c>
      <c r="AH92" s="437"/>
      <c r="AI92" s="437"/>
      <c r="AJ92" s="437"/>
      <c r="AK92" s="437"/>
      <c r="AL92" s="437"/>
      <c r="AM92" s="437"/>
      <c r="AN92" s="437"/>
      <c r="AO92" s="437"/>
    </row>
    <row r="93" spans="1:41" s="436" customFormat="1" ht="24.95" customHeight="1">
      <c r="A93" s="493">
        <v>80</v>
      </c>
      <c r="B93" s="951" t="str">
        <f>IF(基本情報入力シート!C132="","",基本情報入力シート!C132)</f>
        <v/>
      </c>
      <c r="C93" s="952"/>
      <c r="D93" s="952"/>
      <c r="E93" s="952"/>
      <c r="F93" s="952"/>
      <c r="G93" s="952"/>
      <c r="H93" s="952"/>
      <c r="I93" s="953"/>
      <c r="J93" s="467" t="str">
        <f>IF(基本情報入力シート!M132="","",基本情報入力シート!M132)</f>
        <v/>
      </c>
      <c r="K93" s="468" t="str">
        <f>IF(基本情報入力シート!R132="","",基本情報入力シート!R132)</f>
        <v/>
      </c>
      <c r="L93" s="468" t="str">
        <f>IF(基本情報入力シート!W132="","",基本情報入力シート!W132)</f>
        <v/>
      </c>
      <c r="M93" s="469" t="str">
        <f>IF(基本情報入力シート!X132="","",基本情報入力シート!X132)</f>
        <v/>
      </c>
      <c r="N93" s="470" t="str">
        <f>IF(基本情報入力シート!Y132="","",基本情報入力シート!Y132)</f>
        <v/>
      </c>
      <c r="O93" s="103"/>
      <c r="P93" s="1069"/>
      <c r="Q93" s="1070"/>
      <c r="R93" s="494" t="str">
        <f>IFERROR(IF('別紙様式3-2（４・５月）'!Z95="ベア加算","",P93*VLOOKUP(N93,【参考】数式用!$AD$2:$AH$27,MATCH(O93,【参考】数式用!$K$4:$N$4,0)+1,0)),"")</f>
        <v/>
      </c>
      <c r="S93" s="127"/>
      <c r="T93" s="1071"/>
      <c r="U93" s="1072"/>
      <c r="V93" s="495" t="str">
        <f>IFERROR(P93*VLOOKUP(AF93,【参考】数式用4!$DC$3:$DZ$106,MATCH(N93,【参考】数式用4!$DC$2:$DZ$2,0)),"")</f>
        <v/>
      </c>
      <c r="W93" s="104"/>
      <c r="X93" s="126"/>
      <c r="Y93" s="1039" t="str">
        <f>IFERROR(IF('別紙様式3-2（４・５月）'!Z95="ベア加算","",W93*VLOOKUP(N93,【参考】数式用!$AD$2:$AH$27,MATCH(O93,【参考】数式用!$K$4:$N$4,0)+1,0)),"")</f>
        <v/>
      </c>
      <c r="Z93" s="1039"/>
      <c r="AA93" s="127"/>
      <c r="AB93" s="128"/>
      <c r="AC93" s="496" t="str">
        <f>IFERROR(X93*VLOOKUP(AG93,【参考】数式用4!$DC$3:$DZ$106,MATCH(N93,【参考】数式用4!$DC$2:$DZ$2,0)),"")</f>
        <v/>
      </c>
      <c r="AD93" s="463" t="str">
        <f t="shared" si="4"/>
        <v/>
      </c>
      <c r="AE93" s="464" t="str">
        <f t="shared" si="5"/>
        <v/>
      </c>
      <c r="AF93" s="492" t="str">
        <f>IF(O93="","",'別紙様式3-2（４・５月）'!O95&amp;'別紙様式3-2（４・５月）'!P95&amp;'別紙様式3-2（４・５月）'!Q95&amp;"から"&amp;O93)</f>
        <v/>
      </c>
      <c r="AG93" s="492" t="str">
        <f>IF(OR(W93="",W93="―"),"",'別紙様式3-2（４・５月）'!O95&amp;'別紙様式3-2（４・５月）'!P95&amp;'別紙様式3-2（４・５月）'!Q95&amp;"から"&amp;W93)</f>
        <v/>
      </c>
      <c r="AH93" s="437"/>
      <c r="AI93" s="437"/>
      <c r="AJ93" s="437"/>
      <c r="AK93" s="437"/>
      <c r="AL93" s="437"/>
      <c r="AM93" s="437"/>
      <c r="AN93" s="437"/>
      <c r="AO93" s="437"/>
    </row>
    <row r="94" spans="1:41" s="436" customFormat="1" ht="24.95" customHeight="1">
      <c r="A94" s="493">
        <v>81</v>
      </c>
      <c r="B94" s="951" t="str">
        <f>IF(基本情報入力シート!C133="","",基本情報入力シート!C133)</f>
        <v/>
      </c>
      <c r="C94" s="952"/>
      <c r="D94" s="952"/>
      <c r="E94" s="952"/>
      <c r="F94" s="952"/>
      <c r="G94" s="952"/>
      <c r="H94" s="952"/>
      <c r="I94" s="953"/>
      <c r="J94" s="467" t="str">
        <f>IF(基本情報入力シート!M133="","",基本情報入力シート!M133)</f>
        <v/>
      </c>
      <c r="K94" s="468" t="str">
        <f>IF(基本情報入力シート!R133="","",基本情報入力シート!R133)</f>
        <v/>
      </c>
      <c r="L94" s="468" t="str">
        <f>IF(基本情報入力シート!W133="","",基本情報入力シート!W133)</f>
        <v/>
      </c>
      <c r="M94" s="469" t="str">
        <f>IF(基本情報入力シート!X133="","",基本情報入力シート!X133)</f>
        <v/>
      </c>
      <c r="N94" s="470" t="str">
        <f>IF(基本情報入力シート!Y133="","",基本情報入力シート!Y133)</f>
        <v/>
      </c>
      <c r="O94" s="103"/>
      <c r="P94" s="1069"/>
      <c r="Q94" s="1070"/>
      <c r="R94" s="494" t="str">
        <f>IFERROR(IF('別紙様式3-2（４・５月）'!Z96="ベア加算","",P94*VLOOKUP(N94,【参考】数式用!$AD$2:$AH$27,MATCH(O94,【参考】数式用!$K$4:$N$4,0)+1,0)),"")</f>
        <v/>
      </c>
      <c r="S94" s="127"/>
      <c r="T94" s="1071"/>
      <c r="U94" s="1072"/>
      <c r="V94" s="495" t="str">
        <f>IFERROR(P94*VLOOKUP(AF94,【参考】数式用4!$DC$3:$DZ$106,MATCH(N94,【参考】数式用4!$DC$2:$DZ$2,0)),"")</f>
        <v/>
      </c>
      <c r="W94" s="104"/>
      <c r="X94" s="126"/>
      <c r="Y94" s="1039" t="str">
        <f>IFERROR(IF('別紙様式3-2（４・５月）'!Z96="ベア加算","",W94*VLOOKUP(N94,【参考】数式用!$AD$2:$AH$27,MATCH(O94,【参考】数式用!$K$4:$N$4,0)+1,0)),"")</f>
        <v/>
      </c>
      <c r="Z94" s="1039"/>
      <c r="AA94" s="127"/>
      <c r="AB94" s="128"/>
      <c r="AC94" s="496" t="str">
        <f>IFERROR(X94*VLOOKUP(AG94,【参考】数式用4!$DC$3:$DZ$106,MATCH(N94,【参考】数式用4!$DC$2:$DZ$2,0)),"")</f>
        <v/>
      </c>
      <c r="AD94" s="463" t="str">
        <f t="shared" si="4"/>
        <v/>
      </c>
      <c r="AE94" s="464" t="str">
        <f t="shared" si="5"/>
        <v/>
      </c>
      <c r="AF94" s="492" t="str">
        <f>IF(O94="","",'別紙様式3-2（４・５月）'!O96&amp;'別紙様式3-2（４・５月）'!P96&amp;'別紙様式3-2（４・５月）'!Q96&amp;"から"&amp;O94)</f>
        <v/>
      </c>
      <c r="AG94" s="492" t="str">
        <f>IF(OR(W94="",W94="―"),"",'別紙様式3-2（４・５月）'!O96&amp;'別紙様式3-2（４・５月）'!P96&amp;'別紙様式3-2（４・５月）'!Q96&amp;"から"&amp;W94)</f>
        <v/>
      </c>
      <c r="AH94" s="437"/>
      <c r="AI94" s="437"/>
      <c r="AJ94" s="437"/>
      <c r="AK94" s="437"/>
      <c r="AL94" s="437"/>
      <c r="AM94" s="437"/>
      <c r="AN94" s="437"/>
      <c r="AO94" s="437"/>
    </row>
    <row r="95" spans="1:41" s="436" customFormat="1" ht="24.95" customHeight="1">
      <c r="A95" s="493">
        <v>82</v>
      </c>
      <c r="B95" s="951" t="str">
        <f>IF(基本情報入力シート!C134="","",基本情報入力シート!C134)</f>
        <v/>
      </c>
      <c r="C95" s="952"/>
      <c r="D95" s="952"/>
      <c r="E95" s="952"/>
      <c r="F95" s="952"/>
      <c r="G95" s="952"/>
      <c r="H95" s="952"/>
      <c r="I95" s="953"/>
      <c r="J95" s="467" t="str">
        <f>IF(基本情報入力シート!M134="","",基本情報入力シート!M134)</f>
        <v/>
      </c>
      <c r="K95" s="468" t="str">
        <f>IF(基本情報入力シート!R134="","",基本情報入力シート!R134)</f>
        <v/>
      </c>
      <c r="L95" s="468" t="str">
        <f>IF(基本情報入力シート!W134="","",基本情報入力シート!W134)</f>
        <v/>
      </c>
      <c r="M95" s="469" t="str">
        <f>IF(基本情報入力シート!X134="","",基本情報入力シート!X134)</f>
        <v/>
      </c>
      <c r="N95" s="470" t="str">
        <f>IF(基本情報入力シート!Y134="","",基本情報入力シート!Y134)</f>
        <v/>
      </c>
      <c r="O95" s="103"/>
      <c r="P95" s="1069"/>
      <c r="Q95" s="1070"/>
      <c r="R95" s="494" t="str">
        <f>IFERROR(IF('別紙様式3-2（４・５月）'!Z97="ベア加算","",P95*VLOOKUP(N95,【参考】数式用!$AD$2:$AH$27,MATCH(O95,【参考】数式用!$K$4:$N$4,0)+1,0)),"")</f>
        <v/>
      </c>
      <c r="S95" s="127"/>
      <c r="T95" s="1071"/>
      <c r="U95" s="1072"/>
      <c r="V95" s="495" t="str">
        <f>IFERROR(P95*VLOOKUP(AF95,【参考】数式用4!$DC$3:$DZ$106,MATCH(N95,【参考】数式用4!$DC$2:$DZ$2,0)),"")</f>
        <v/>
      </c>
      <c r="W95" s="104"/>
      <c r="X95" s="126"/>
      <c r="Y95" s="1039" t="str">
        <f>IFERROR(IF('別紙様式3-2（４・５月）'!Z97="ベア加算","",W95*VLOOKUP(N95,【参考】数式用!$AD$2:$AH$27,MATCH(O95,【参考】数式用!$K$4:$N$4,0)+1,0)),"")</f>
        <v/>
      </c>
      <c r="Z95" s="1039"/>
      <c r="AA95" s="127"/>
      <c r="AB95" s="128"/>
      <c r="AC95" s="496" t="str">
        <f>IFERROR(X95*VLOOKUP(AG95,【参考】数式用4!$DC$3:$DZ$106,MATCH(N95,【参考】数式用4!$DC$2:$DZ$2,0)),"")</f>
        <v/>
      </c>
      <c r="AD95" s="463" t="str">
        <f t="shared" si="4"/>
        <v/>
      </c>
      <c r="AE95" s="464" t="str">
        <f t="shared" si="5"/>
        <v/>
      </c>
      <c r="AF95" s="492" t="str">
        <f>IF(O95="","",'別紙様式3-2（４・５月）'!O97&amp;'別紙様式3-2（４・５月）'!P97&amp;'別紙様式3-2（４・５月）'!Q97&amp;"から"&amp;O95)</f>
        <v/>
      </c>
      <c r="AG95" s="492" t="str">
        <f>IF(OR(W95="",W95="―"),"",'別紙様式3-2（４・５月）'!O97&amp;'別紙様式3-2（４・５月）'!P97&amp;'別紙様式3-2（４・５月）'!Q97&amp;"から"&amp;W95)</f>
        <v/>
      </c>
      <c r="AH95" s="437"/>
      <c r="AI95" s="437"/>
      <c r="AJ95" s="437"/>
      <c r="AK95" s="437"/>
      <c r="AL95" s="437"/>
      <c r="AM95" s="437"/>
      <c r="AN95" s="437"/>
      <c r="AO95" s="437"/>
    </row>
    <row r="96" spans="1:41" s="436" customFormat="1" ht="24.95" customHeight="1">
      <c r="A96" s="493">
        <v>83</v>
      </c>
      <c r="B96" s="951" t="str">
        <f>IF(基本情報入力シート!C135="","",基本情報入力シート!C135)</f>
        <v/>
      </c>
      <c r="C96" s="952"/>
      <c r="D96" s="952"/>
      <c r="E96" s="952"/>
      <c r="F96" s="952"/>
      <c r="G96" s="952"/>
      <c r="H96" s="952"/>
      <c r="I96" s="953"/>
      <c r="J96" s="467" t="str">
        <f>IF(基本情報入力シート!M135="","",基本情報入力シート!M135)</f>
        <v/>
      </c>
      <c r="K96" s="468" t="str">
        <f>IF(基本情報入力シート!R135="","",基本情報入力シート!R135)</f>
        <v/>
      </c>
      <c r="L96" s="468" t="str">
        <f>IF(基本情報入力シート!W135="","",基本情報入力シート!W135)</f>
        <v/>
      </c>
      <c r="M96" s="469" t="str">
        <f>IF(基本情報入力シート!X135="","",基本情報入力シート!X135)</f>
        <v/>
      </c>
      <c r="N96" s="470" t="str">
        <f>IF(基本情報入力シート!Y135="","",基本情報入力シート!Y135)</f>
        <v/>
      </c>
      <c r="O96" s="103"/>
      <c r="P96" s="1069"/>
      <c r="Q96" s="1070"/>
      <c r="R96" s="494" t="str">
        <f>IFERROR(IF('別紙様式3-2（４・５月）'!Z98="ベア加算","",P96*VLOOKUP(N96,【参考】数式用!$AD$2:$AH$27,MATCH(O96,【参考】数式用!$K$4:$N$4,0)+1,0)),"")</f>
        <v/>
      </c>
      <c r="S96" s="127"/>
      <c r="T96" s="1071"/>
      <c r="U96" s="1072"/>
      <c r="V96" s="495" t="str">
        <f>IFERROR(P96*VLOOKUP(AF96,【参考】数式用4!$DC$3:$DZ$106,MATCH(N96,【参考】数式用4!$DC$2:$DZ$2,0)),"")</f>
        <v/>
      </c>
      <c r="W96" s="104"/>
      <c r="X96" s="126"/>
      <c r="Y96" s="1039" t="str">
        <f>IFERROR(IF('別紙様式3-2（４・５月）'!Z98="ベア加算","",W96*VLOOKUP(N96,【参考】数式用!$AD$2:$AH$27,MATCH(O96,【参考】数式用!$K$4:$N$4,0)+1,0)),"")</f>
        <v/>
      </c>
      <c r="Z96" s="1039"/>
      <c r="AA96" s="127"/>
      <c r="AB96" s="128"/>
      <c r="AC96" s="496" t="str">
        <f>IFERROR(X96*VLOOKUP(AG96,【参考】数式用4!$DC$3:$DZ$106,MATCH(N96,【参考】数式用4!$DC$2:$DZ$2,0)),"")</f>
        <v/>
      </c>
      <c r="AD96" s="463" t="str">
        <f t="shared" si="4"/>
        <v/>
      </c>
      <c r="AE96" s="464" t="str">
        <f t="shared" si="5"/>
        <v/>
      </c>
      <c r="AF96" s="492" t="str">
        <f>IF(O96="","",'別紙様式3-2（４・５月）'!O98&amp;'別紙様式3-2（４・５月）'!P98&amp;'別紙様式3-2（４・５月）'!Q98&amp;"から"&amp;O96)</f>
        <v/>
      </c>
      <c r="AG96" s="492" t="str">
        <f>IF(OR(W96="",W96="―"),"",'別紙様式3-2（４・５月）'!O98&amp;'別紙様式3-2（４・５月）'!P98&amp;'別紙様式3-2（４・５月）'!Q98&amp;"から"&amp;W96)</f>
        <v/>
      </c>
      <c r="AH96" s="437"/>
      <c r="AI96" s="437"/>
      <c r="AJ96" s="437"/>
      <c r="AK96" s="437"/>
      <c r="AL96" s="437"/>
      <c r="AM96" s="437"/>
      <c r="AN96" s="437"/>
      <c r="AO96" s="437"/>
    </row>
    <row r="97" spans="1:41" s="436" customFormat="1" ht="24.95" customHeight="1">
      <c r="A97" s="493">
        <v>84</v>
      </c>
      <c r="B97" s="951" t="str">
        <f>IF(基本情報入力シート!C136="","",基本情報入力シート!C136)</f>
        <v/>
      </c>
      <c r="C97" s="952"/>
      <c r="D97" s="952"/>
      <c r="E97" s="952"/>
      <c r="F97" s="952"/>
      <c r="G97" s="952"/>
      <c r="H97" s="952"/>
      <c r="I97" s="953"/>
      <c r="J97" s="467" t="str">
        <f>IF(基本情報入力シート!M136="","",基本情報入力シート!M136)</f>
        <v/>
      </c>
      <c r="K97" s="468" t="str">
        <f>IF(基本情報入力シート!R136="","",基本情報入力シート!R136)</f>
        <v/>
      </c>
      <c r="L97" s="468" t="str">
        <f>IF(基本情報入力シート!W136="","",基本情報入力シート!W136)</f>
        <v/>
      </c>
      <c r="M97" s="469" t="str">
        <f>IF(基本情報入力シート!X136="","",基本情報入力シート!X136)</f>
        <v/>
      </c>
      <c r="N97" s="470" t="str">
        <f>IF(基本情報入力シート!Y136="","",基本情報入力シート!Y136)</f>
        <v/>
      </c>
      <c r="O97" s="103"/>
      <c r="P97" s="1069"/>
      <c r="Q97" s="1070"/>
      <c r="R97" s="494" t="str">
        <f>IFERROR(IF('別紙様式3-2（４・５月）'!Z99="ベア加算","",P97*VLOOKUP(N97,【参考】数式用!$AD$2:$AH$27,MATCH(O97,【参考】数式用!$K$4:$N$4,0)+1,0)),"")</f>
        <v/>
      </c>
      <c r="S97" s="127"/>
      <c r="T97" s="1071"/>
      <c r="U97" s="1072"/>
      <c r="V97" s="495" t="str">
        <f>IFERROR(P97*VLOOKUP(AF97,【参考】数式用4!$DC$3:$DZ$106,MATCH(N97,【参考】数式用4!$DC$2:$DZ$2,0)),"")</f>
        <v/>
      </c>
      <c r="W97" s="104"/>
      <c r="X97" s="126"/>
      <c r="Y97" s="1039" t="str">
        <f>IFERROR(IF('別紙様式3-2（４・５月）'!Z99="ベア加算","",W97*VLOOKUP(N97,【参考】数式用!$AD$2:$AH$27,MATCH(O97,【参考】数式用!$K$4:$N$4,0)+1,0)),"")</f>
        <v/>
      </c>
      <c r="Z97" s="1039"/>
      <c r="AA97" s="127"/>
      <c r="AB97" s="128"/>
      <c r="AC97" s="496" t="str">
        <f>IFERROR(X97*VLOOKUP(AG97,【参考】数式用4!$DC$3:$DZ$106,MATCH(N97,【参考】数式用4!$DC$2:$DZ$2,0)),"")</f>
        <v/>
      </c>
      <c r="AD97" s="463" t="str">
        <f t="shared" si="4"/>
        <v/>
      </c>
      <c r="AE97" s="464" t="str">
        <f t="shared" si="5"/>
        <v/>
      </c>
      <c r="AF97" s="492" t="str">
        <f>IF(O97="","",'別紙様式3-2（４・５月）'!O99&amp;'別紙様式3-2（４・５月）'!P99&amp;'別紙様式3-2（４・５月）'!Q99&amp;"から"&amp;O97)</f>
        <v/>
      </c>
      <c r="AG97" s="492" t="str">
        <f>IF(OR(W97="",W97="―"),"",'別紙様式3-2（４・５月）'!O99&amp;'別紙様式3-2（４・５月）'!P99&amp;'別紙様式3-2（４・５月）'!Q99&amp;"から"&amp;W97)</f>
        <v/>
      </c>
      <c r="AH97" s="437"/>
      <c r="AI97" s="437"/>
      <c r="AJ97" s="437"/>
      <c r="AK97" s="437"/>
      <c r="AL97" s="437"/>
      <c r="AM97" s="437"/>
      <c r="AN97" s="437"/>
      <c r="AO97" s="437"/>
    </row>
    <row r="98" spans="1:41" s="436" customFormat="1" ht="24.95" customHeight="1">
      <c r="A98" s="493">
        <v>85</v>
      </c>
      <c r="B98" s="951" t="str">
        <f>IF(基本情報入力シート!C137="","",基本情報入力シート!C137)</f>
        <v/>
      </c>
      <c r="C98" s="952"/>
      <c r="D98" s="952"/>
      <c r="E98" s="952"/>
      <c r="F98" s="952"/>
      <c r="G98" s="952"/>
      <c r="H98" s="952"/>
      <c r="I98" s="953"/>
      <c r="J98" s="467" t="str">
        <f>IF(基本情報入力シート!M137="","",基本情報入力シート!M137)</f>
        <v/>
      </c>
      <c r="K98" s="468" t="str">
        <f>IF(基本情報入力シート!R137="","",基本情報入力シート!R137)</f>
        <v/>
      </c>
      <c r="L98" s="468" t="str">
        <f>IF(基本情報入力シート!W137="","",基本情報入力シート!W137)</f>
        <v/>
      </c>
      <c r="M98" s="469" t="str">
        <f>IF(基本情報入力シート!X137="","",基本情報入力シート!X137)</f>
        <v/>
      </c>
      <c r="N98" s="470" t="str">
        <f>IF(基本情報入力シート!Y137="","",基本情報入力シート!Y137)</f>
        <v/>
      </c>
      <c r="O98" s="103"/>
      <c r="P98" s="1069"/>
      <c r="Q98" s="1070"/>
      <c r="R98" s="494" t="str">
        <f>IFERROR(IF('別紙様式3-2（４・５月）'!Z100="ベア加算","",P98*VLOOKUP(N98,【参考】数式用!$AD$2:$AH$27,MATCH(O98,【参考】数式用!$K$4:$N$4,0)+1,0)),"")</f>
        <v/>
      </c>
      <c r="S98" s="127"/>
      <c r="T98" s="1071"/>
      <c r="U98" s="1072"/>
      <c r="V98" s="495" t="str">
        <f>IFERROR(P98*VLOOKUP(AF98,【参考】数式用4!$DC$3:$DZ$106,MATCH(N98,【参考】数式用4!$DC$2:$DZ$2,0)),"")</f>
        <v/>
      </c>
      <c r="W98" s="104"/>
      <c r="X98" s="126"/>
      <c r="Y98" s="1039" t="str">
        <f>IFERROR(IF('別紙様式3-2（４・５月）'!Z100="ベア加算","",W98*VLOOKUP(N98,【参考】数式用!$AD$2:$AH$27,MATCH(O98,【参考】数式用!$K$4:$N$4,0)+1,0)),"")</f>
        <v/>
      </c>
      <c r="Z98" s="1039"/>
      <c r="AA98" s="127"/>
      <c r="AB98" s="128"/>
      <c r="AC98" s="496" t="str">
        <f>IFERROR(X98*VLOOKUP(AG98,【参考】数式用4!$DC$3:$DZ$106,MATCH(N98,【参考】数式用4!$DC$2:$DZ$2,0)),"")</f>
        <v/>
      </c>
      <c r="AD98" s="463" t="str">
        <f t="shared" si="4"/>
        <v/>
      </c>
      <c r="AE98" s="464" t="str">
        <f t="shared" si="5"/>
        <v/>
      </c>
      <c r="AF98" s="492" t="str">
        <f>IF(O98="","",'別紙様式3-2（４・５月）'!O100&amp;'別紙様式3-2（４・５月）'!P100&amp;'別紙様式3-2（４・５月）'!Q100&amp;"から"&amp;O98)</f>
        <v/>
      </c>
      <c r="AG98" s="492" t="str">
        <f>IF(OR(W98="",W98="―"),"",'別紙様式3-2（４・５月）'!O100&amp;'別紙様式3-2（４・５月）'!P100&amp;'別紙様式3-2（４・５月）'!Q100&amp;"から"&amp;W98)</f>
        <v/>
      </c>
      <c r="AH98" s="437"/>
      <c r="AI98" s="437"/>
      <c r="AJ98" s="437"/>
      <c r="AK98" s="437"/>
      <c r="AL98" s="437"/>
      <c r="AM98" s="437"/>
      <c r="AN98" s="437"/>
      <c r="AO98" s="437"/>
    </row>
    <row r="99" spans="1:41" s="436" customFormat="1" ht="24.95" customHeight="1">
      <c r="A99" s="493">
        <v>86</v>
      </c>
      <c r="B99" s="951" t="str">
        <f>IF(基本情報入力シート!C138="","",基本情報入力シート!C138)</f>
        <v/>
      </c>
      <c r="C99" s="952"/>
      <c r="D99" s="952"/>
      <c r="E99" s="952"/>
      <c r="F99" s="952"/>
      <c r="G99" s="952"/>
      <c r="H99" s="952"/>
      <c r="I99" s="953"/>
      <c r="J99" s="467" t="str">
        <f>IF(基本情報入力シート!M138="","",基本情報入力シート!M138)</f>
        <v/>
      </c>
      <c r="K99" s="468" t="str">
        <f>IF(基本情報入力シート!R138="","",基本情報入力シート!R138)</f>
        <v/>
      </c>
      <c r="L99" s="468" t="str">
        <f>IF(基本情報入力シート!W138="","",基本情報入力シート!W138)</f>
        <v/>
      </c>
      <c r="M99" s="469" t="str">
        <f>IF(基本情報入力シート!X138="","",基本情報入力シート!X138)</f>
        <v/>
      </c>
      <c r="N99" s="470" t="str">
        <f>IF(基本情報入力シート!Y138="","",基本情報入力シート!Y138)</f>
        <v/>
      </c>
      <c r="O99" s="103"/>
      <c r="P99" s="1069"/>
      <c r="Q99" s="1070"/>
      <c r="R99" s="494" t="str">
        <f>IFERROR(IF('別紙様式3-2（４・５月）'!Z101="ベア加算","",P99*VLOOKUP(N99,【参考】数式用!$AD$2:$AH$27,MATCH(O99,【参考】数式用!$K$4:$N$4,0)+1,0)),"")</f>
        <v/>
      </c>
      <c r="S99" s="127"/>
      <c r="T99" s="1071"/>
      <c r="U99" s="1072"/>
      <c r="V99" s="495" t="str">
        <f>IFERROR(P99*VLOOKUP(AF99,【参考】数式用4!$DC$3:$DZ$106,MATCH(N99,【参考】数式用4!$DC$2:$DZ$2,0)),"")</f>
        <v/>
      </c>
      <c r="W99" s="104"/>
      <c r="X99" s="126"/>
      <c r="Y99" s="1039" t="str">
        <f>IFERROR(IF('別紙様式3-2（４・５月）'!Z101="ベア加算","",W99*VLOOKUP(N99,【参考】数式用!$AD$2:$AH$27,MATCH(O99,【参考】数式用!$K$4:$N$4,0)+1,0)),"")</f>
        <v/>
      </c>
      <c r="Z99" s="1039"/>
      <c r="AA99" s="127"/>
      <c r="AB99" s="128"/>
      <c r="AC99" s="496" t="str">
        <f>IFERROR(X99*VLOOKUP(AG99,【参考】数式用4!$DC$3:$DZ$106,MATCH(N99,【参考】数式用4!$DC$2:$DZ$2,0)),"")</f>
        <v/>
      </c>
      <c r="AD99" s="463" t="str">
        <f t="shared" si="4"/>
        <v/>
      </c>
      <c r="AE99" s="464" t="str">
        <f t="shared" si="5"/>
        <v/>
      </c>
      <c r="AF99" s="492" t="str">
        <f>IF(O99="","",'別紙様式3-2（４・５月）'!O101&amp;'別紙様式3-2（４・５月）'!P101&amp;'別紙様式3-2（４・５月）'!Q101&amp;"から"&amp;O99)</f>
        <v/>
      </c>
      <c r="AG99" s="492" t="str">
        <f>IF(OR(W99="",W99="―"),"",'別紙様式3-2（４・５月）'!O101&amp;'別紙様式3-2（４・５月）'!P101&amp;'別紙様式3-2（４・５月）'!Q101&amp;"から"&amp;W99)</f>
        <v/>
      </c>
      <c r="AH99" s="437"/>
      <c r="AI99" s="437"/>
      <c r="AJ99" s="437"/>
      <c r="AK99" s="437"/>
      <c r="AL99" s="437"/>
      <c r="AM99" s="437"/>
      <c r="AN99" s="437"/>
      <c r="AO99" s="437"/>
    </row>
    <row r="100" spans="1:41" s="436" customFormat="1" ht="24.95" customHeight="1">
      <c r="A100" s="493">
        <v>87</v>
      </c>
      <c r="B100" s="951" t="str">
        <f>IF(基本情報入力シート!C139="","",基本情報入力シート!C139)</f>
        <v/>
      </c>
      <c r="C100" s="952"/>
      <c r="D100" s="952"/>
      <c r="E100" s="952"/>
      <c r="F100" s="952"/>
      <c r="G100" s="952"/>
      <c r="H100" s="952"/>
      <c r="I100" s="953"/>
      <c r="J100" s="467" t="str">
        <f>IF(基本情報入力シート!M139="","",基本情報入力シート!M139)</f>
        <v/>
      </c>
      <c r="K100" s="468" t="str">
        <f>IF(基本情報入力シート!R139="","",基本情報入力シート!R139)</f>
        <v/>
      </c>
      <c r="L100" s="468" t="str">
        <f>IF(基本情報入力シート!W139="","",基本情報入力シート!W139)</f>
        <v/>
      </c>
      <c r="M100" s="469" t="str">
        <f>IF(基本情報入力シート!X139="","",基本情報入力シート!X139)</f>
        <v/>
      </c>
      <c r="N100" s="470" t="str">
        <f>IF(基本情報入力シート!Y139="","",基本情報入力シート!Y139)</f>
        <v/>
      </c>
      <c r="O100" s="103"/>
      <c r="P100" s="1069"/>
      <c r="Q100" s="1070"/>
      <c r="R100" s="494" t="str">
        <f>IFERROR(IF('別紙様式3-2（４・５月）'!Z102="ベア加算","",P100*VLOOKUP(N100,【参考】数式用!$AD$2:$AH$27,MATCH(O100,【参考】数式用!$K$4:$N$4,0)+1,0)),"")</f>
        <v/>
      </c>
      <c r="S100" s="127"/>
      <c r="T100" s="1071"/>
      <c r="U100" s="1072"/>
      <c r="V100" s="495" t="str">
        <f>IFERROR(P100*VLOOKUP(AF100,【参考】数式用4!$DC$3:$DZ$106,MATCH(N100,【参考】数式用4!$DC$2:$DZ$2,0)),"")</f>
        <v/>
      </c>
      <c r="W100" s="104"/>
      <c r="X100" s="126"/>
      <c r="Y100" s="1039" t="str">
        <f>IFERROR(IF('別紙様式3-2（４・５月）'!Z102="ベア加算","",W100*VLOOKUP(N100,【参考】数式用!$AD$2:$AH$27,MATCH(O100,【参考】数式用!$K$4:$N$4,0)+1,0)),"")</f>
        <v/>
      </c>
      <c r="Z100" s="1039"/>
      <c r="AA100" s="127"/>
      <c r="AB100" s="128"/>
      <c r="AC100" s="496" t="str">
        <f>IFERROR(X100*VLOOKUP(AG100,【参考】数式用4!$DC$3:$DZ$106,MATCH(N100,【参考】数式用4!$DC$2:$DZ$2,0)),"")</f>
        <v/>
      </c>
      <c r="AD100" s="463" t="str">
        <f t="shared" si="4"/>
        <v/>
      </c>
      <c r="AE100" s="464" t="str">
        <f t="shared" si="5"/>
        <v/>
      </c>
      <c r="AF100" s="492" t="str">
        <f>IF(O100="","",'別紙様式3-2（４・５月）'!O102&amp;'別紙様式3-2（４・５月）'!P102&amp;'別紙様式3-2（４・５月）'!Q102&amp;"から"&amp;O100)</f>
        <v/>
      </c>
      <c r="AG100" s="492" t="str">
        <f>IF(OR(W100="",W100="―"),"",'別紙様式3-2（４・５月）'!O102&amp;'別紙様式3-2（４・５月）'!P102&amp;'別紙様式3-2（４・５月）'!Q102&amp;"から"&amp;W100)</f>
        <v/>
      </c>
      <c r="AH100" s="437"/>
      <c r="AI100" s="437"/>
      <c r="AJ100" s="437"/>
      <c r="AK100" s="437"/>
      <c r="AL100" s="437"/>
      <c r="AM100" s="437"/>
      <c r="AN100" s="437"/>
      <c r="AO100" s="437"/>
    </row>
    <row r="101" spans="1:41" s="436" customFormat="1" ht="24.95" customHeight="1">
      <c r="A101" s="493">
        <v>88</v>
      </c>
      <c r="B101" s="951" t="str">
        <f>IF(基本情報入力シート!C140="","",基本情報入力シート!C140)</f>
        <v/>
      </c>
      <c r="C101" s="952"/>
      <c r="D101" s="952"/>
      <c r="E101" s="952"/>
      <c r="F101" s="952"/>
      <c r="G101" s="952"/>
      <c r="H101" s="952"/>
      <c r="I101" s="953"/>
      <c r="J101" s="467" t="str">
        <f>IF(基本情報入力シート!M140="","",基本情報入力シート!M140)</f>
        <v/>
      </c>
      <c r="K101" s="468" t="str">
        <f>IF(基本情報入力シート!R140="","",基本情報入力シート!R140)</f>
        <v/>
      </c>
      <c r="L101" s="468" t="str">
        <f>IF(基本情報入力シート!W140="","",基本情報入力シート!W140)</f>
        <v/>
      </c>
      <c r="M101" s="469" t="str">
        <f>IF(基本情報入力シート!X140="","",基本情報入力シート!X140)</f>
        <v/>
      </c>
      <c r="N101" s="470" t="str">
        <f>IF(基本情報入力シート!Y140="","",基本情報入力シート!Y140)</f>
        <v/>
      </c>
      <c r="O101" s="103"/>
      <c r="P101" s="1069"/>
      <c r="Q101" s="1070"/>
      <c r="R101" s="494" t="str">
        <f>IFERROR(IF('別紙様式3-2（４・５月）'!Z103="ベア加算","",P101*VLOOKUP(N101,【参考】数式用!$AD$2:$AH$27,MATCH(O101,【参考】数式用!$K$4:$N$4,0)+1,0)),"")</f>
        <v/>
      </c>
      <c r="S101" s="127"/>
      <c r="T101" s="1071"/>
      <c r="U101" s="1072"/>
      <c r="V101" s="495" t="str">
        <f>IFERROR(P101*VLOOKUP(AF101,【参考】数式用4!$DC$3:$DZ$106,MATCH(N101,【参考】数式用4!$DC$2:$DZ$2,0)),"")</f>
        <v/>
      </c>
      <c r="W101" s="104"/>
      <c r="X101" s="126"/>
      <c r="Y101" s="1039" t="str">
        <f>IFERROR(IF('別紙様式3-2（４・５月）'!Z103="ベア加算","",W101*VLOOKUP(N101,【参考】数式用!$AD$2:$AH$27,MATCH(O101,【参考】数式用!$K$4:$N$4,0)+1,0)),"")</f>
        <v/>
      </c>
      <c r="Z101" s="1039"/>
      <c r="AA101" s="127"/>
      <c r="AB101" s="128"/>
      <c r="AC101" s="496" t="str">
        <f>IFERROR(X101*VLOOKUP(AG101,【参考】数式用4!$DC$3:$DZ$106,MATCH(N101,【参考】数式用4!$DC$2:$DZ$2,0)),"")</f>
        <v/>
      </c>
      <c r="AD101" s="463" t="str">
        <f t="shared" si="4"/>
        <v/>
      </c>
      <c r="AE101" s="464" t="str">
        <f t="shared" si="5"/>
        <v/>
      </c>
      <c r="AF101" s="492" t="str">
        <f>IF(O101="","",'別紙様式3-2（４・５月）'!O103&amp;'別紙様式3-2（４・５月）'!P103&amp;'別紙様式3-2（４・５月）'!Q103&amp;"から"&amp;O101)</f>
        <v/>
      </c>
      <c r="AG101" s="492" t="str">
        <f>IF(OR(W101="",W101="―"),"",'別紙様式3-2（４・５月）'!O103&amp;'別紙様式3-2（４・５月）'!P103&amp;'別紙様式3-2（４・５月）'!Q103&amp;"から"&amp;W101)</f>
        <v/>
      </c>
      <c r="AH101" s="437"/>
      <c r="AI101" s="437"/>
      <c r="AJ101" s="437"/>
      <c r="AK101" s="437"/>
      <c r="AL101" s="437"/>
      <c r="AM101" s="437"/>
      <c r="AN101" s="437"/>
      <c r="AO101" s="437"/>
    </row>
    <row r="102" spans="1:41" s="436" customFormat="1" ht="24.95" customHeight="1">
      <c r="A102" s="493">
        <v>89</v>
      </c>
      <c r="B102" s="951" t="str">
        <f>IF(基本情報入力シート!C141="","",基本情報入力シート!C141)</f>
        <v/>
      </c>
      <c r="C102" s="952"/>
      <c r="D102" s="952"/>
      <c r="E102" s="952"/>
      <c r="F102" s="952"/>
      <c r="G102" s="952"/>
      <c r="H102" s="952"/>
      <c r="I102" s="953"/>
      <c r="J102" s="467" t="str">
        <f>IF(基本情報入力シート!M141="","",基本情報入力シート!M141)</f>
        <v/>
      </c>
      <c r="K102" s="468" t="str">
        <f>IF(基本情報入力シート!R141="","",基本情報入力シート!R141)</f>
        <v/>
      </c>
      <c r="L102" s="468" t="str">
        <f>IF(基本情報入力シート!W141="","",基本情報入力シート!W141)</f>
        <v/>
      </c>
      <c r="M102" s="469" t="str">
        <f>IF(基本情報入力シート!X141="","",基本情報入力シート!X141)</f>
        <v/>
      </c>
      <c r="N102" s="470" t="str">
        <f>IF(基本情報入力シート!Y141="","",基本情報入力シート!Y141)</f>
        <v/>
      </c>
      <c r="O102" s="103"/>
      <c r="P102" s="1069"/>
      <c r="Q102" s="1070"/>
      <c r="R102" s="494" t="str">
        <f>IFERROR(IF('別紙様式3-2（４・５月）'!Z104="ベア加算","",P102*VLOOKUP(N102,【参考】数式用!$AD$2:$AH$27,MATCH(O102,【参考】数式用!$K$4:$N$4,0)+1,0)),"")</f>
        <v/>
      </c>
      <c r="S102" s="127"/>
      <c r="T102" s="1071"/>
      <c r="U102" s="1072"/>
      <c r="V102" s="495" t="str">
        <f>IFERROR(P102*VLOOKUP(AF102,【参考】数式用4!$DC$3:$DZ$106,MATCH(N102,【参考】数式用4!$DC$2:$DZ$2,0)),"")</f>
        <v/>
      </c>
      <c r="W102" s="104"/>
      <c r="X102" s="126"/>
      <c r="Y102" s="1039" t="str">
        <f>IFERROR(IF('別紙様式3-2（４・５月）'!Z104="ベア加算","",W102*VLOOKUP(N102,【参考】数式用!$AD$2:$AH$27,MATCH(O102,【参考】数式用!$K$4:$N$4,0)+1,0)),"")</f>
        <v/>
      </c>
      <c r="Z102" s="1039"/>
      <c r="AA102" s="127"/>
      <c r="AB102" s="128"/>
      <c r="AC102" s="496" t="str">
        <f>IFERROR(X102*VLOOKUP(AG102,【参考】数式用4!$DC$3:$DZ$106,MATCH(N102,【参考】数式用4!$DC$2:$DZ$2,0)),"")</f>
        <v/>
      </c>
      <c r="AD102" s="463" t="str">
        <f t="shared" si="4"/>
        <v/>
      </c>
      <c r="AE102" s="464" t="str">
        <f t="shared" si="5"/>
        <v/>
      </c>
      <c r="AF102" s="492" t="str">
        <f>IF(O102="","",'別紙様式3-2（４・５月）'!O104&amp;'別紙様式3-2（４・５月）'!P104&amp;'別紙様式3-2（４・５月）'!Q104&amp;"から"&amp;O102)</f>
        <v/>
      </c>
      <c r="AG102" s="492" t="str">
        <f>IF(OR(W102="",W102="―"),"",'別紙様式3-2（４・５月）'!O104&amp;'別紙様式3-2（４・５月）'!P104&amp;'別紙様式3-2（４・５月）'!Q104&amp;"から"&amp;W102)</f>
        <v/>
      </c>
      <c r="AH102" s="437"/>
      <c r="AI102" s="437"/>
      <c r="AJ102" s="437"/>
      <c r="AK102" s="437"/>
      <c r="AL102" s="437"/>
      <c r="AM102" s="437"/>
      <c r="AN102" s="437"/>
      <c r="AO102" s="437"/>
    </row>
    <row r="103" spans="1:41" s="436" customFormat="1" ht="24.95" customHeight="1">
      <c r="A103" s="493">
        <v>90</v>
      </c>
      <c r="B103" s="951" t="str">
        <f>IF(基本情報入力シート!C142="","",基本情報入力シート!C142)</f>
        <v/>
      </c>
      <c r="C103" s="952"/>
      <c r="D103" s="952"/>
      <c r="E103" s="952"/>
      <c r="F103" s="952"/>
      <c r="G103" s="952"/>
      <c r="H103" s="952"/>
      <c r="I103" s="953"/>
      <c r="J103" s="467" t="str">
        <f>IF(基本情報入力シート!M142="","",基本情報入力シート!M142)</f>
        <v/>
      </c>
      <c r="K103" s="468" t="str">
        <f>IF(基本情報入力シート!R142="","",基本情報入力シート!R142)</f>
        <v/>
      </c>
      <c r="L103" s="468" t="str">
        <f>IF(基本情報入力シート!W142="","",基本情報入力シート!W142)</f>
        <v/>
      </c>
      <c r="M103" s="469" t="str">
        <f>IF(基本情報入力シート!X142="","",基本情報入力シート!X142)</f>
        <v/>
      </c>
      <c r="N103" s="470" t="str">
        <f>IF(基本情報入力シート!Y142="","",基本情報入力シート!Y142)</f>
        <v/>
      </c>
      <c r="O103" s="103"/>
      <c r="P103" s="1069"/>
      <c r="Q103" s="1070"/>
      <c r="R103" s="494" t="str">
        <f>IFERROR(IF('別紙様式3-2（４・５月）'!Z105="ベア加算","",P103*VLOOKUP(N103,【参考】数式用!$AD$2:$AH$27,MATCH(O103,【参考】数式用!$K$4:$N$4,0)+1,0)),"")</f>
        <v/>
      </c>
      <c r="S103" s="127"/>
      <c r="T103" s="1071"/>
      <c r="U103" s="1072"/>
      <c r="V103" s="495" t="str">
        <f>IFERROR(P103*VLOOKUP(AF103,【参考】数式用4!$DC$3:$DZ$106,MATCH(N103,【参考】数式用4!$DC$2:$DZ$2,0)),"")</f>
        <v/>
      </c>
      <c r="W103" s="104"/>
      <c r="X103" s="126"/>
      <c r="Y103" s="1039" t="str">
        <f>IFERROR(IF('別紙様式3-2（４・５月）'!Z105="ベア加算","",W103*VLOOKUP(N103,【参考】数式用!$AD$2:$AH$27,MATCH(O103,【参考】数式用!$K$4:$N$4,0)+1,0)),"")</f>
        <v/>
      </c>
      <c r="Z103" s="1039"/>
      <c r="AA103" s="127"/>
      <c r="AB103" s="128"/>
      <c r="AC103" s="496" t="str">
        <f>IFERROR(X103*VLOOKUP(AG103,【参考】数式用4!$DC$3:$DZ$106,MATCH(N103,【参考】数式用4!$DC$2:$DZ$2,0)),"")</f>
        <v/>
      </c>
      <c r="AD103" s="463" t="str">
        <f t="shared" si="4"/>
        <v/>
      </c>
      <c r="AE103" s="464" t="str">
        <f t="shared" si="5"/>
        <v/>
      </c>
      <c r="AF103" s="492" t="str">
        <f>IF(O103="","",'別紙様式3-2（４・５月）'!O105&amp;'別紙様式3-2（４・５月）'!P105&amp;'別紙様式3-2（４・５月）'!Q105&amp;"から"&amp;O103)</f>
        <v/>
      </c>
      <c r="AG103" s="492" t="str">
        <f>IF(OR(W103="",W103="―"),"",'別紙様式3-2（４・５月）'!O105&amp;'別紙様式3-2（４・５月）'!P105&amp;'別紙様式3-2（４・５月）'!Q105&amp;"から"&amp;W103)</f>
        <v/>
      </c>
      <c r="AH103" s="437"/>
      <c r="AI103" s="437"/>
      <c r="AJ103" s="437"/>
      <c r="AK103" s="437"/>
      <c r="AL103" s="437"/>
      <c r="AM103" s="437"/>
      <c r="AN103" s="437"/>
      <c r="AO103" s="437"/>
    </row>
    <row r="104" spans="1:41" s="436" customFormat="1" ht="24.95" customHeight="1">
      <c r="A104" s="493">
        <v>91</v>
      </c>
      <c r="B104" s="951" t="str">
        <f>IF(基本情報入力シート!C143="","",基本情報入力シート!C143)</f>
        <v/>
      </c>
      <c r="C104" s="952"/>
      <c r="D104" s="952"/>
      <c r="E104" s="952"/>
      <c r="F104" s="952"/>
      <c r="G104" s="952"/>
      <c r="H104" s="952"/>
      <c r="I104" s="953"/>
      <c r="J104" s="467" t="str">
        <f>IF(基本情報入力シート!M143="","",基本情報入力シート!M143)</f>
        <v/>
      </c>
      <c r="K104" s="468" t="str">
        <f>IF(基本情報入力シート!R143="","",基本情報入力シート!R143)</f>
        <v/>
      </c>
      <c r="L104" s="468" t="str">
        <f>IF(基本情報入力シート!W143="","",基本情報入力シート!W143)</f>
        <v/>
      </c>
      <c r="M104" s="469" t="str">
        <f>IF(基本情報入力シート!X143="","",基本情報入力シート!X143)</f>
        <v/>
      </c>
      <c r="N104" s="470" t="str">
        <f>IF(基本情報入力シート!Y143="","",基本情報入力シート!Y143)</f>
        <v/>
      </c>
      <c r="O104" s="103"/>
      <c r="P104" s="1069"/>
      <c r="Q104" s="1070"/>
      <c r="R104" s="494" t="str">
        <f>IFERROR(IF('別紙様式3-2（４・５月）'!Z106="ベア加算","",P104*VLOOKUP(N104,【参考】数式用!$AD$2:$AH$27,MATCH(O104,【参考】数式用!$K$4:$N$4,0)+1,0)),"")</f>
        <v/>
      </c>
      <c r="S104" s="127"/>
      <c r="T104" s="1071"/>
      <c r="U104" s="1072"/>
      <c r="V104" s="495" t="str">
        <f>IFERROR(P104*VLOOKUP(AF104,【参考】数式用4!$DC$3:$DZ$106,MATCH(N104,【参考】数式用4!$DC$2:$DZ$2,0)),"")</f>
        <v/>
      </c>
      <c r="W104" s="104"/>
      <c r="X104" s="126"/>
      <c r="Y104" s="1039" t="str">
        <f>IFERROR(IF('別紙様式3-2（４・５月）'!Z106="ベア加算","",W104*VLOOKUP(N104,【参考】数式用!$AD$2:$AH$27,MATCH(O104,【参考】数式用!$K$4:$N$4,0)+1,0)),"")</f>
        <v/>
      </c>
      <c r="Z104" s="1039"/>
      <c r="AA104" s="127"/>
      <c r="AB104" s="128"/>
      <c r="AC104" s="496" t="str">
        <f>IFERROR(X104*VLOOKUP(AG104,【参考】数式用4!$DC$3:$DZ$106,MATCH(N104,【参考】数式用4!$DC$2:$DZ$2,0)),"")</f>
        <v/>
      </c>
      <c r="AD104" s="463" t="str">
        <f t="shared" si="4"/>
        <v/>
      </c>
      <c r="AE104" s="464" t="str">
        <f t="shared" si="5"/>
        <v/>
      </c>
      <c r="AF104" s="492" t="str">
        <f>IF(O104="","",'別紙様式3-2（４・５月）'!O106&amp;'別紙様式3-2（４・５月）'!P106&amp;'別紙様式3-2（４・５月）'!Q106&amp;"から"&amp;O104)</f>
        <v/>
      </c>
      <c r="AG104" s="492" t="str">
        <f>IF(OR(W104="",W104="―"),"",'別紙様式3-2（４・５月）'!O106&amp;'別紙様式3-2（４・５月）'!P106&amp;'別紙様式3-2（４・５月）'!Q106&amp;"から"&amp;W104)</f>
        <v/>
      </c>
      <c r="AH104" s="437"/>
      <c r="AI104" s="437"/>
      <c r="AJ104" s="437"/>
      <c r="AK104" s="437"/>
      <c r="AL104" s="437"/>
      <c r="AM104" s="437"/>
      <c r="AN104" s="437"/>
      <c r="AO104" s="437"/>
    </row>
    <row r="105" spans="1:41" s="436" customFormat="1" ht="24.95" customHeight="1">
      <c r="A105" s="493">
        <v>92</v>
      </c>
      <c r="B105" s="951" t="str">
        <f>IF(基本情報入力シート!C144="","",基本情報入力シート!C144)</f>
        <v/>
      </c>
      <c r="C105" s="952"/>
      <c r="D105" s="952"/>
      <c r="E105" s="952"/>
      <c r="F105" s="952"/>
      <c r="G105" s="952"/>
      <c r="H105" s="952"/>
      <c r="I105" s="953"/>
      <c r="J105" s="467" t="str">
        <f>IF(基本情報入力シート!M144="","",基本情報入力シート!M144)</f>
        <v/>
      </c>
      <c r="K105" s="468" t="str">
        <f>IF(基本情報入力シート!R144="","",基本情報入力シート!R144)</f>
        <v/>
      </c>
      <c r="L105" s="468" t="str">
        <f>IF(基本情報入力シート!W144="","",基本情報入力シート!W144)</f>
        <v/>
      </c>
      <c r="M105" s="469" t="str">
        <f>IF(基本情報入力シート!X144="","",基本情報入力シート!X144)</f>
        <v/>
      </c>
      <c r="N105" s="470" t="str">
        <f>IF(基本情報入力シート!Y144="","",基本情報入力シート!Y144)</f>
        <v/>
      </c>
      <c r="O105" s="103"/>
      <c r="P105" s="1069"/>
      <c r="Q105" s="1070"/>
      <c r="R105" s="494" t="str">
        <f>IFERROR(IF('別紙様式3-2（４・５月）'!Z107="ベア加算","",P105*VLOOKUP(N105,【参考】数式用!$AD$2:$AH$27,MATCH(O105,【参考】数式用!$K$4:$N$4,0)+1,0)),"")</f>
        <v/>
      </c>
      <c r="S105" s="127"/>
      <c r="T105" s="1071"/>
      <c r="U105" s="1072"/>
      <c r="V105" s="495" t="str">
        <f>IFERROR(P105*VLOOKUP(AF105,【参考】数式用4!$DC$3:$DZ$106,MATCH(N105,【参考】数式用4!$DC$2:$DZ$2,0)),"")</f>
        <v/>
      </c>
      <c r="W105" s="104"/>
      <c r="X105" s="126"/>
      <c r="Y105" s="1039" t="str">
        <f>IFERROR(IF('別紙様式3-2（４・５月）'!Z107="ベア加算","",W105*VLOOKUP(N105,【参考】数式用!$AD$2:$AH$27,MATCH(O105,【参考】数式用!$K$4:$N$4,0)+1,0)),"")</f>
        <v/>
      </c>
      <c r="Z105" s="1039"/>
      <c r="AA105" s="127"/>
      <c r="AB105" s="128"/>
      <c r="AC105" s="496" t="str">
        <f>IFERROR(X105*VLOOKUP(AG105,【参考】数式用4!$DC$3:$DZ$106,MATCH(N105,【参考】数式用4!$DC$2:$DZ$2,0)),"")</f>
        <v/>
      </c>
      <c r="AD105" s="463" t="str">
        <f t="shared" si="4"/>
        <v/>
      </c>
      <c r="AE105" s="464" t="str">
        <f t="shared" si="5"/>
        <v/>
      </c>
      <c r="AF105" s="492" t="str">
        <f>IF(O105="","",'別紙様式3-2（４・５月）'!O107&amp;'別紙様式3-2（４・５月）'!P107&amp;'別紙様式3-2（４・５月）'!Q107&amp;"から"&amp;O105)</f>
        <v/>
      </c>
      <c r="AG105" s="492" t="str">
        <f>IF(OR(W105="",W105="―"),"",'別紙様式3-2（４・５月）'!O107&amp;'別紙様式3-2（４・５月）'!P107&amp;'別紙様式3-2（４・５月）'!Q107&amp;"から"&amp;W105)</f>
        <v/>
      </c>
      <c r="AH105" s="437"/>
      <c r="AI105" s="437"/>
      <c r="AJ105" s="437"/>
      <c r="AK105" s="437"/>
      <c r="AL105" s="437"/>
      <c r="AM105" s="437"/>
      <c r="AN105" s="437"/>
      <c r="AO105" s="437"/>
    </row>
    <row r="106" spans="1:41" s="436" customFormat="1" ht="24.95" customHeight="1">
      <c r="A106" s="493">
        <v>93</v>
      </c>
      <c r="B106" s="951" t="str">
        <f>IF(基本情報入力シート!C145="","",基本情報入力シート!C145)</f>
        <v/>
      </c>
      <c r="C106" s="952"/>
      <c r="D106" s="952"/>
      <c r="E106" s="952"/>
      <c r="F106" s="952"/>
      <c r="G106" s="952"/>
      <c r="H106" s="952"/>
      <c r="I106" s="953"/>
      <c r="J106" s="467" t="str">
        <f>IF(基本情報入力シート!M145="","",基本情報入力シート!M145)</f>
        <v/>
      </c>
      <c r="K106" s="468" t="str">
        <f>IF(基本情報入力シート!R145="","",基本情報入力シート!R145)</f>
        <v/>
      </c>
      <c r="L106" s="468" t="str">
        <f>IF(基本情報入力シート!W145="","",基本情報入力シート!W145)</f>
        <v/>
      </c>
      <c r="M106" s="469" t="str">
        <f>IF(基本情報入力シート!X145="","",基本情報入力シート!X145)</f>
        <v/>
      </c>
      <c r="N106" s="470" t="str">
        <f>IF(基本情報入力シート!Y145="","",基本情報入力シート!Y145)</f>
        <v/>
      </c>
      <c r="O106" s="103"/>
      <c r="P106" s="1069"/>
      <c r="Q106" s="1070"/>
      <c r="R106" s="494" t="str">
        <f>IFERROR(IF('別紙様式3-2（４・５月）'!Z108="ベア加算","",P106*VLOOKUP(N106,【参考】数式用!$AD$2:$AH$27,MATCH(O106,【参考】数式用!$K$4:$N$4,0)+1,0)),"")</f>
        <v/>
      </c>
      <c r="S106" s="127"/>
      <c r="T106" s="1071"/>
      <c r="U106" s="1072"/>
      <c r="V106" s="495" t="str">
        <f>IFERROR(P106*VLOOKUP(AF106,【参考】数式用4!$DC$3:$DZ$106,MATCH(N106,【参考】数式用4!$DC$2:$DZ$2,0)),"")</f>
        <v/>
      </c>
      <c r="W106" s="104"/>
      <c r="X106" s="126"/>
      <c r="Y106" s="1039" t="str">
        <f>IFERROR(IF('別紙様式3-2（４・５月）'!Z108="ベア加算","",W106*VLOOKUP(N106,【参考】数式用!$AD$2:$AH$27,MATCH(O106,【参考】数式用!$K$4:$N$4,0)+1,0)),"")</f>
        <v/>
      </c>
      <c r="Z106" s="1039"/>
      <c r="AA106" s="127"/>
      <c r="AB106" s="128"/>
      <c r="AC106" s="496" t="str">
        <f>IFERROR(X106*VLOOKUP(AG106,【参考】数式用4!$DC$3:$DZ$106,MATCH(N106,【参考】数式用4!$DC$2:$DZ$2,0)),"")</f>
        <v/>
      </c>
      <c r="AD106" s="463" t="str">
        <f t="shared" si="4"/>
        <v/>
      </c>
      <c r="AE106" s="464" t="str">
        <f t="shared" si="5"/>
        <v/>
      </c>
      <c r="AF106" s="492" t="str">
        <f>IF(O106="","",'別紙様式3-2（４・５月）'!O108&amp;'別紙様式3-2（４・５月）'!P108&amp;'別紙様式3-2（４・５月）'!Q108&amp;"から"&amp;O106)</f>
        <v/>
      </c>
      <c r="AG106" s="492" t="str">
        <f>IF(OR(W106="",W106="―"),"",'別紙様式3-2（４・５月）'!O108&amp;'別紙様式3-2（４・５月）'!P108&amp;'別紙様式3-2（４・５月）'!Q108&amp;"から"&amp;W106)</f>
        <v/>
      </c>
      <c r="AH106" s="437"/>
      <c r="AI106" s="437"/>
      <c r="AJ106" s="437"/>
      <c r="AK106" s="437"/>
      <c r="AL106" s="437"/>
      <c r="AM106" s="437"/>
      <c r="AN106" s="437"/>
      <c r="AO106" s="437"/>
    </row>
    <row r="107" spans="1:41" s="436" customFormat="1" ht="24.95" customHeight="1">
      <c r="A107" s="493">
        <v>94</v>
      </c>
      <c r="B107" s="951" t="str">
        <f>IF(基本情報入力シート!C146="","",基本情報入力シート!C146)</f>
        <v/>
      </c>
      <c r="C107" s="952"/>
      <c r="D107" s="952"/>
      <c r="E107" s="952"/>
      <c r="F107" s="952"/>
      <c r="G107" s="952"/>
      <c r="H107" s="952"/>
      <c r="I107" s="953"/>
      <c r="J107" s="467" t="str">
        <f>IF(基本情報入力シート!M146="","",基本情報入力シート!M146)</f>
        <v/>
      </c>
      <c r="K107" s="468" t="str">
        <f>IF(基本情報入力シート!R146="","",基本情報入力シート!R146)</f>
        <v/>
      </c>
      <c r="L107" s="468" t="str">
        <f>IF(基本情報入力シート!W146="","",基本情報入力シート!W146)</f>
        <v/>
      </c>
      <c r="M107" s="469" t="str">
        <f>IF(基本情報入力シート!X146="","",基本情報入力シート!X146)</f>
        <v/>
      </c>
      <c r="N107" s="470" t="str">
        <f>IF(基本情報入力シート!Y146="","",基本情報入力シート!Y146)</f>
        <v/>
      </c>
      <c r="O107" s="103"/>
      <c r="P107" s="1069"/>
      <c r="Q107" s="1070"/>
      <c r="R107" s="494" t="str">
        <f>IFERROR(IF('別紙様式3-2（４・５月）'!Z109="ベア加算","",P107*VLOOKUP(N107,【参考】数式用!$AD$2:$AH$27,MATCH(O107,【参考】数式用!$K$4:$N$4,0)+1,0)),"")</f>
        <v/>
      </c>
      <c r="S107" s="127"/>
      <c r="T107" s="1071"/>
      <c r="U107" s="1072"/>
      <c r="V107" s="495" t="str">
        <f>IFERROR(P107*VLOOKUP(AF107,【参考】数式用4!$DC$3:$DZ$106,MATCH(N107,【参考】数式用4!$DC$2:$DZ$2,0)),"")</f>
        <v/>
      </c>
      <c r="W107" s="104"/>
      <c r="X107" s="126"/>
      <c r="Y107" s="1039" t="str">
        <f>IFERROR(IF('別紙様式3-2（４・５月）'!Z109="ベア加算","",W107*VLOOKUP(N107,【参考】数式用!$AD$2:$AH$27,MATCH(O107,【参考】数式用!$K$4:$N$4,0)+1,0)),"")</f>
        <v/>
      </c>
      <c r="Z107" s="1039"/>
      <c r="AA107" s="127"/>
      <c r="AB107" s="128"/>
      <c r="AC107" s="496" t="str">
        <f>IFERROR(X107*VLOOKUP(AG107,【参考】数式用4!$DC$3:$DZ$106,MATCH(N107,【参考】数式用4!$DC$2:$DZ$2,0)),"")</f>
        <v/>
      </c>
      <c r="AD107" s="463" t="str">
        <f t="shared" si="4"/>
        <v/>
      </c>
      <c r="AE107" s="464" t="str">
        <f t="shared" si="5"/>
        <v/>
      </c>
      <c r="AF107" s="492" t="str">
        <f>IF(O107="","",'別紙様式3-2（４・５月）'!O109&amp;'別紙様式3-2（４・５月）'!P109&amp;'別紙様式3-2（４・５月）'!Q109&amp;"から"&amp;O107)</f>
        <v/>
      </c>
      <c r="AG107" s="492" t="str">
        <f>IF(OR(W107="",W107="―"),"",'別紙様式3-2（４・５月）'!O109&amp;'別紙様式3-2（４・５月）'!P109&amp;'別紙様式3-2（４・５月）'!Q109&amp;"から"&amp;W107)</f>
        <v/>
      </c>
      <c r="AH107" s="437"/>
      <c r="AI107" s="437"/>
      <c r="AJ107" s="437"/>
      <c r="AK107" s="437"/>
      <c r="AL107" s="437"/>
      <c r="AM107" s="437"/>
      <c r="AN107" s="437"/>
      <c r="AO107" s="437"/>
    </row>
    <row r="108" spans="1:41" s="436" customFormat="1" ht="24.95" customHeight="1">
      <c r="A108" s="493">
        <v>95</v>
      </c>
      <c r="B108" s="951" t="str">
        <f>IF(基本情報入力シート!C147="","",基本情報入力シート!C147)</f>
        <v/>
      </c>
      <c r="C108" s="952"/>
      <c r="D108" s="952"/>
      <c r="E108" s="952"/>
      <c r="F108" s="952"/>
      <c r="G108" s="952"/>
      <c r="H108" s="952"/>
      <c r="I108" s="953"/>
      <c r="J108" s="467" t="str">
        <f>IF(基本情報入力シート!M147="","",基本情報入力シート!M147)</f>
        <v/>
      </c>
      <c r="K108" s="468" t="str">
        <f>IF(基本情報入力シート!R147="","",基本情報入力シート!R147)</f>
        <v/>
      </c>
      <c r="L108" s="468" t="str">
        <f>IF(基本情報入力シート!W147="","",基本情報入力シート!W147)</f>
        <v/>
      </c>
      <c r="M108" s="469" t="str">
        <f>IF(基本情報入力シート!X147="","",基本情報入力シート!X147)</f>
        <v/>
      </c>
      <c r="N108" s="470" t="str">
        <f>IF(基本情報入力シート!Y147="","",基本情報入力シート!Y147)</f>
        <v/>
      </c>
      <c r="O108" s="103"/>
      <c r="P108" s="1069"/>
      <c r="Q108" s="1070"/>
      <c r="R108" s="494" t="str">
        <f>IFERROR(IF('別紙様式3-2（４・５月）'!Z110="ベア加算","",P108*VLOOKUP(N108,【参考】数式用!$AD$2:$AH$27,MATCH(O108,【参考】数式用!$K$4:$N$4,0)+1,0)),"")</f>
        <v/>
      </c>
      <c r="S108" s="127"/>
      <c r="T108" s="1071"/>
      <c r="U108" s="1072"/>
      <c r="V108" s="495" t="str">
        <f>IFERROR(P108*VLOOKUP(AF108,【参考】数式用4!$DC$3:$DZ$106,MATCH(N108,【参考】数式用4!$DC$2:$DZ$2,0)),"")</f>
        <v/>
      </c>
      <c r="W108" s="104"/>
      <c r="X108" s="126"/>
      <c r="Y108" s="1039" t="str">
        <f>IFERROR(IF('別紙様式3-2（４・５月）'!Z110="ベア加算","",W108*VLOOKUP(N108,【参考】数式用!$AD$2:$AH$27,MATCH(O108,【参考】数式用!$K$4:$N$4,0)+1,0)),"")</f>
        <v/>
      </c>
      <c r="Z108" s="1039"/>
      <c r="AA108" s="127"/>
      <c r="AB108" s="128"/>
      <c r="AC108" s="496" t="str">
        <f>IFERROR(X108*VLOOKUP(AG108,【参考】数式用4!$DC$3:$DZ$106,MATCH(N108,【参考】数式用4!$DC$2:$DZ$2,0)),"")</f>
        <v/>
      </c>
      <c r="AD108" s="463" t="str">
        <f t="shared" si="4"/>
        <v/>
      </c>
      <c r="AE108" s="464" t="str">
        <f t="shared" si="5"/>
        <v/>
      </c>
      <c r="AF108" s="492" t="str">
        <f>IF(O108="","",'別紙様式3-2（４・５月）'!O110&amp;'別紙様式3-2（４・５月）'!P110&amp;'別紙様式3-2（４・５月）'!Q110&amp;"から"&amp;O108)</f>
        <v/>
      </c>
      <c r="AG108" s="492" t="str">
        <f>IF(OR(W108="",W108="―"),"",'別紙様式3-2（４・５月）'!O110&amp;'別紙様式3-2（４・５月）'!P110&amp;'別紙様式3-2（４・５月）'!Q110&amp;"から"&amp;W108)</f>
        <v/>
      </c>
      <c r="AH108" s="437"/>
      <c r="AI108" s="437"/>
      <c r="AJ108" s="437"/>
      <c r="AK108" s="437"/>
      <c r="AL108" s="437"/>
      <c r="AM108" s="437"/>
      <c r="AN108" s="437"/>
      <c r="AO108" s="437"/>
    </row>
    <row r="109" spans="1:41" s="436" customFormat="1" ht="24.95" customHeight="1">
      <c r="A109" s="493">
        <v>96</v>
      </c>
      <c r="B109" s="951" t="str">
        <f>IF(基本情報入力シート!C148="","",基本情報入力シート!C148)</f>
        <v/>
      </c>
      <c r="C109" s="952"/>
      <c r="D109" s="952"/>
      <c r="E109" s="952"/>
      <c r="F109" s="952"/>
      <c r="G109" s="952"/>
      <c r="H109" s="952"/>
      <c r="I109" s="953"/>
      <c r="J109" s="467" t="str">
        <f>IF(基本情報入力シート!M148="","",基本情報入力シート!M148)</f>
        <v/>
      </c>
      <c r="K109" s="468" t="str">
        <f>IF(基本情報入力シート!R148="","",基本情報入力シート!R148)</f>
        <v/>
      </c>
      <c r="L109" s="468" t="str">
        <f>IF(基本情報入力シート!W148="","",基本情報入力シート!W148)</f>
        <v/>
      </c>
      <c r="M109" s="469" t="str">
        <f>IF(基本情報入力シート!X148="","",基本情報入力シート!X148)</f>
        <v/>
      </c>
      <c r="N109" s="470" t="str">
        <f>IF(基本情報入力シート!Y148="","",基本情報入力シート!Y148)</f>
        <v/>
      </c>
      <c r="O109" s="103"/>
      <c r="P109" s="1069"/>
      <c r="Q109" s="1070"/>
      <c r="R109" s="494" t="str">
        <f>IFERROR(IF('別紙様式3-2（４・５月）'!Z111="ベア加算","",P109*VLOOKUP(N109,【参考】数式用!$AD$2:$AH$27,MATCH(O109,【参考】数式用!$K$4:$N$4,0)+1,0)),"")</f>
        <v/>
      </c>
      <c r="S109" s="127"/>
      <c r="T109" s="1071"/>
      <c r="U109" s="1072"/>
      <c r="V109" s="495" t="str">
        <f>IFERROR(P109*VLOOKUP(AF109,【参考】数式用4!$DC$3:$DZ$106,MATCH(N109,【参考】数式用4!$DC$2:$DZ$2,0)),"")</f>
        <v/>
      </c>
      <c r="W109" s="104"/>
      <c r="X109" s="126"/>
      <c r="Y109" s="1039" t="str">
        <f>IFERROR(IF('別紙様式3-2（４・５月）'!Z111="ベア加算","",W109*VLOOKUP(N109,【参考】数式用!$AD$2:$AH$27,MATCH(O109,【参考】数式用!$K$4:$N$4,0)+1,0)),"")</f>
        <v/>
      </c>
      <c r="Z109" s="1039"/>
      <c r="AA109" s="127"/>
      <c r="AB109" s="128"/>
      <c r="AC109" s="496" t="str">
        <f>IFERROR(X109*VLOOKUP(AG109,【参考】数式用4!$DC$3:$DZ$106,MATCH(N109,【参考】数式用4!$DC$2:$DZ$2,0)),"")</f>
        <v/>
      </c>
      <c r="AD109" s="463" t="str">
        <f t="shared" si="4"/>
        <v/>
      </c>
      <c r="AE109" s="464" t="str">
        <f t="shared" si="5"/>
        <v/>
      </c>
      <c r="AF109" s="492" t="str">
        <f>IF(O109="","",'別紙様式3-2（４・５月）'!O111&amp;'別紙様式3-2（４・５月）'!P111&amp;'別紙様式3-2（４・５月）'!Q111&amp;"から"&amp;O109)</f>
        <v/>
      </c>
      <c r="AG109" s="492" t="str">
        <f>IF(OR(W109="",W109="―"),"",'別紙様式3-2（４・５月）'!O111&amp;'別紙様式3-2（４・５月）'!P111&amp;'別紙様式3-2（４・５月）'!Q111&amp;"から"&amp;W109)</f>
        <v/>
      </c>
      <c r="AH109" s="437"/>
      <c r="AI109" s="437"/>
      <c r="AJ109" s="437"/>
      <c r="AK109" s="437"/>
      <c r="AL109" s="437"/>
      <c r="AM109" s="437"/>
      <c r="AN109" s="437"/>
      <c r="AO109" s="437"/>
    </row>
    <row r="110" spans="1:41" s="436" customFormat="1" ht="24.95" customHeight="1">
      <c r="A110" s="493">
        <v>97</v>
      </c>
      <c r="B110" s="951" t="str">
        <f>IF(基本情報入力シート!C149="","",基本情報入力シート!C149)</f>
        <v/>
      </c>
      <c r="C110" s="952"/>
      <c r="D110" s="952"/>
      <c r="E110" s="952"/>
      <c r="F110" s="952"/>
      <c r="G110" s="952"/>
      <c r="H110" s="952"/>
      <c r="I110" s="953"/>
      <c r="J110" s="467" t="str">
        <f>IF(基本情報入力シート!M149="","",基本情報入力シート!M149)</f>
        <v/>
      </c>
      <c r="K110" s="468" t="str">
        <f>IF(基本情報入力シート!R149="","",基本情報入力シート!R149)</f>
        <v/>
      </c>
      <c r="L110" s="468" t="str">
        <f>IF(基本情報入力シート!W149="","",基本情報入力シート!W149)</f>
        <v/>
      </c>
      <c r="M110" s="469" t="str">
        <f>IF(基本情報入力シート!X149="","",基本情報入力シート!X149)</f>
        <v/>
      </c>
      <c r="N110" s="470" t="str">
        <f>IF(基本情報入力シート!Y149="","",基本情報入力シート!Y149)</f>
        <v/>
      </c>
      <c r="O110" s="103"/>
      <c r="P110" s="1069"/>
      <c r="Q110" s="1070"/>
      <c r="R110" s="494" t="str">
        <f>IFERROR(IF('別紙様式3-2（４・５月）'!Z112="ベア加算","",P110*VLOOKUP(N110,【参考】数式用!$AD$2:$AH$27,MATCH(O110,【参考】数式用!$K$4:$N$4,0)+1,0)),"")</f>
        <v/>
      </c>
      <c r="S110" s="127"/>
      <c r="T110" s="1071"/>
      <c r="U110" s="1072"/>
      <c r="V110" s="495" t="str">
        <f>IFERROR(P110*VLOOKUP(AF110,【参考】数式用4!$DC$3:$DZ$106,MATCH(N110,【参考】数式用4!$DC$2:$DZ$2,0)),"")</f>
        <v/>
      </c>
      <c r="W110" s="104"/>
      <c r="X110" s="126"/>
      <c r="Y110" s="1039" t="str">
        <f>IFERROR(IF('別紙様式3-2（４・５月）'!Z112="ベア加算","",W110*VLOOKUP(N110,【参考】数式用!$AD$2:$AH$27,MATCH(O110,【参考】数式用!$K$4:$N$4,0)+1,0)),"")</f>
        <v/>
      </c>
      <c r="Z110" s="1039"/>
      <c r="AA110" s="127"/>
      <c r="AB110" s="128"/>
      <c r="AC110" s="496" t="str">
        <f>IFERROR(X110*VLOOKUP(AG110,【参考】数式用4!$DC$3:$DZ$106,MATCH(N110,【参考】数式用4!$DC$2:$DZ$2,0)),"")</f>
        <v/>
      </c>
      <c r="AD110" s="463" t="str">
        <f t="shared" si="4"/>
        <v/>
      </c>
      <c r="AE110" s="464" t="str">
        <f t="shared" si="5"/>
        <v/>
      </c>
      <c r="AF110" s="492" t="str">
        <f>IF(O110="","",'別紙様式3-2（４・５月）'!O112&amp;'別紙様式3-2（４・５月）'!P112&amp;'別紙様式3-2（４・５月）'!Q112&amp;"から"&amp;O110)</f>
        <v/>
      </c>
      <c r="AG110" s="492" t="str">
        <f>IF(OR(W110="",W110="―"),"",'別紙様式3-2（４・５月）'!O112&amp;'別紙様式3-2（４・５月）'!P112&amp;'別紙様式3-2（４・５月）'!Q112&amp;"から"&amp;W110)</f>
        <v/>
      </c>
      <c r="AH110" s="437"/>
      <c r="AI110" s="437"/>
      <c r="AJ110" s="437"/>
      <c r="AK110" s="437"/>
      <c r="AL110" s="437"/>
      <c r="AM110" s="437"/>
      <c r="AN110" s="437"/>
      <c r="AO110" s="437"/>
    </row>
    <row r="111" spans="1:41" s="436" customFormat="1" ht="24.95" customHeight="1">
      <c r="A111" s="493">
        <v>98</v>
      </c>
      <c r="B111" s="951" t="str">
        <f>IF(基本情報入力シート!C150="","",基本情報入力シート!C150)</f>
        <v/>
      </c>
      <c r="C111" s="952"/>
      <c r="D111" s="952"/>
      <c r="E111" s="952"/>
      <c r="F111" s="952"/>
      <c r="G111" s="952"/>
      <c r="H111" s="952"/>
      <c r="I111" s="953"/>
      <c r="J111" s="467" t="str">
        <f>IF(基本情報入力シート!M150="","",基本情報入力シート!M150)</f>
        <v/>
      </c>
      <c r="K111" s="468" t="str">
        <f>IF(基本情報入力シート!R150="","",基本情報入力シート!R150)</f>
        <v/>
      </c>
      <c r="L111" s="468" t="str">
        <f>IF(基本情報入力シート!W150="","",基本情報入力シート!W150)</f>
        <v/>
      </c>
      <c r="M111" s="469" t="str">
        <f>IF(基本情報入力シート!X150="","",基本情報入力シート!X150)</f>
        <v/>
      </c>
      <c r="N111" s="470" t="str">
        <f>IF(基本情報入力シート!Y150="","",基本情報入力シート!Y150)</f>
        <v/>
      </c>
      <c r="O111" s="103"/>
      <c r="P111" s="1069"/>
      <c r="Q111" s="1070"/>
      <c r="R111" s="494" t="str">
        <f>IFERROR(IF('別紙様式3-2（４・５月）'!Z113="ベア加算","",P111*VLOOKUP(N111,【参考】数式用!$AD$2:$AH$27,MATCH(O111,【参考】数式用!$K$4:$N$4,0)+1,0)),"")</f>
        <v/>
      </c>
      <c r="S111" s="127"/>
      <c r="T111" s="1071"/>
      <c r="U111" s="1072"/>
      <c r="V111" s="495" t="str">
        <f>IFERROR(P111*VLOOKUP(AF111,【参考】数式用4!$DC$3:$DZ$106,MATCH(N111,【参考】数式用4!$DC$2:$DZ$2,0)),"")</f>
        <v/>
      </c>
      <c r="W111" s="104"/>
      <c r="X111" s="126"/>
      <c r="Y111" s="1039" t="str">
        <f>IFERROR(IF('別紙様式3-2（４・５月）'!Z113="ベア加算","",W111*VLOOKUP(N111,【参考】数式用!$AD$2:$AH$27,MATCH(O111,【参考】数式用!$K$4:$N$4,0)+1,0)),"")</f>
        <v/>
      </c>
      <c r="Z111" s="1039"/>
      <c r="AA111" s="127"/>
      <c r="AB111" s="128"/>
      <c r="AC111" s="496" t="str">
        <f>IFERROR(X111*VLOOKUP(AG111,【参考】数式用4!$DC$3:$DZ$106,MATCH(N111,【参考】数式用4!$DC$2:$DZ$2,0)),"")</f>
        <v/>
      </c>
      <c r="AD111" s="463" t="str">
        <f t="shared" si="4"/>
        <v/>
      </c>
      <c r="AE111" s="464" t="str">
        <f t="shared" si="5"/>
        <v/>
      </c>
      <c r="AF111" s="492" t="str">
        <f>IF(O111="","",'別紙様式3-2（４・５月）'!O113&amp;'別紙様式3-2（４・５月）'!P113&amp;'別紙様式3-2（４・５月）'!Q113&amp;"から"&amp;O111)</f>
        <v/>
      </c>
      <c r="AG111" s="492" t="str">
        <f>IF(OR(W111="",W111="―"),"",'別紙様式3-2（４・５月）'!O113&amp;'別紙様式3-2（４・５月）'!P113&amp;'別紙様式3-2（４・５月）'!Q113&amp;"から"&amp;W111)</f>
        <v/>
      </c>
      <c r="AH111" s="437"/>
      <c r="AI111" s="437"/>
      <c r="AJ111" s="437"/>
      <c r="AK111" s="437"/>
      <c r="AL111" s="437"/>
      <c r="AM111" s="437"/>
      <c r="AN111" s="437"/>
      <c r="AO111" s="437"/>
    </row>
    <row r="112" spans="1:41" s="436" customFormat="1" ht="24.95" customHeight="1">
      <c r="A112" s="493">
        <v>99</v>
      </c>
      <c r="B112" s="951" t="str">
        <f>IF(基本情報入力シート!C151="","",基本情報入力シート!C151)</f>
        <v/>
      </c>
      <c r="C112" s="952"/>
      <c r="D112" s="952"/>
      <c r="E112" s="952"/>
      <c r="F112" s="952"/>
      <c r="G112" s="952"/>
      <c r="H112" s="952"/>
      <c r="I112" s="953"/>
      <c r="J112" s="467" t="str">
        <f>IF(基本情報入力シート!M151="","",基本情報入力シート!M151)</f>
        <v/>
      </c>
      <c r="K112" s="468" t="str">
        <f>IF(基本情報入力シート!R151="","",基本情報入力シート!R151)</f>
        <v/>
      </c>
      <c r="L112" s="468" t="str">
        <f>IF(基本情報入力シート!W151="","",基本情報入力シート!W151)</f>
        <v/>
      </c>
      <c r="M112" s="469" t="str">
        <f>IF(基本情報入力シート!X151="","",基本情報入力シート!X151)</f>
        <v/>
      </c>
      <c r="N112" s="470" t="str">
        <f>IF(基本情報入力シート!Y151="","",基本情報入力シート!Y151)</f>
        <v/>
      </c>
      <c r="O112" s="103"/>
      <c r="P112" s="1069"/>
      <c r="Q112" s="1070"/>
      <c r="R112" s="494" t="str">
        <f>IFERROR(IF('別紙様式3-2（４・５月）'!Z114="ベア加算","",P112*VLOOKUP(N112,【参考】数式用!$AD$2:$AH$27,MATCH(O112,【参考】数式用!$K$4:$N$4,0)+1,0)),"")</f>
        <v/>
      </c>
      <c r="S112" s="127"/>
      <c r="T112" s="1071"/>
      <c r="U112" s="1072"/>
      <c r="V112" s="495" t="str">
        <f>IFERROR(P112*VLOOKUP(AF112,【参考】数式用4!$DC$3:$DZ$106,MATCH(N112,【参考】数式用4!$DC$2:$DZ$2,0)),"")</f>
        <v/>
      </c>
      <c r="W112" s="104"/>
      <c r="X112" s="126"/>
      <c r="Y112" s="1039" t="str">
        <f>IFERROR(IF('別紙様式3-2（４・５月）'!Z114="ベア加算","",W112*VLOOKUP(N112,【参考】数式用!$AD$2:$AH$27,MATCH(O112,【参考】数式用!$K$4:$N$4,0)+1,0)),"")</f>
        <v/>
      </c>
      <c r="Z112" s="1039"/>
      <c r="AA112" s="127"/>
      <c r="AB112" s="128"/>
      <c r="AC112" s="496" t="str">
        <f>IFERROR(X112*VLOOKUP(AG112,【参考】数式用4!$DC$3:$DZ$106,MATCH(N112,【参考】数式用4!$DC$2:$DZ$2,0)),"")</f>
        <v/>
      </c>
      <c r="AD112" s="463" t="str">
        <f t="shared" si="4"/>
        <v/>
      </c>
      <c r="AE112" s="464" t="str">
        <f t="shared" si="5"/>
        <v/>
      </c>
      <c r="AF112" s="492" t="str">
        <f>IF(O112="","",'別紙様式3-2（４・５月）'!O114&amp;'別紙様式3-2（４・５月）'!P114&amp;'別紙様式3-2（４・５月）'!Q114&amp;"から"&amp;O112)</f>
        <v/>
      </c>
      <c r="AG112" s="492" t="str">
        <f>IF(OR(W112="",W112="―"),"",'別紙様式3-2（４・５月）'!O114&amp;'別紙様式3-2（４・５月）'!P114&amp;'別紙様式3-2（４・５月）'!Q114&amp;"から"&amp;W112)</f>
        <v/>
      </c>
      <c r="AH112" s="437"/>
      <c r="AI112" s="437"/>
      <c r="AJ112" s="437"/>
      <c r="AK112" s="437"/>
      <c r="AL112" s="437"/>
      <c r="AM112" s="437"/>
      <c r="AN112" s="437"/>
      <c r="AO112" s="437"/>
    </row>
    <row r="113" spans="1:41" s="436" customFormat="1" ht="24.95" customHeight="1">
      <c r="A113" s="493">
        <v>100</v>
      </c>
      <c r="B113" s="951" t="str">
        <f>IF(基本情報入力シート!C152="","",基本情報入力シート!C152)</f>
        <v/>
      </c>
      <c r="C113" s="952"/>
      <c r="D113" s="952"/>
      <c r="E113" s="952"/>
      <c r="F113" s="952"/>
      <c r="G113" s="952"/>
      <c r="H113" s="952"/>
      <c r="I113" s="953"/>
      <c r="J113" s="468" t="str">
        <f>IF(基本情報入力シート!M152="","",基本情報入力シート!M152)</f>
        <v/>
      </c>
      <c r="K113" s="468" t="str">
        <f>IF(基本情報入力シート!R152="","",基本情報入力シート!R152)</f>
        <v/>
      </c>
      <c r="L113" s="468" t="str">
        <f>IF(基本情報入力シート!W152="","",基本情報入力シート!W152)</f>
        <v/>
      </c>
      <c r="M113" s="497" t="str">
        <f>IF(基本情報入力シート!X152="","",基本情報入力シート!X152)</f>
        <v/>
      </c>
      <c r="N113" s="502" t="str">
        <f>IF(基本情報入力シート!Y152="","",基本情報入力シート!Y152)</f>
        <v/>
      </c>
      <c r="O113" s="105"/>
      <c r="P113" s="1069"/>
      <c r="Q113" s="1070"/>
      <c r="R113" s="494" t="str">
        <f>IFERROR(IF('別紙様式3-2（４・５月）'!Z115="ベア加算","",P113*VLOOKUP(N113,【参考】数式用!$AD$2:$AH$27,MATCH(O113,【参考】数式用!$K$4:$N$4,0)+1,0)),"")</f>
        <v/>
      </c>
      <c r="S113" s="127"/>
      <c r="T113" s="1071"/>
      <c r="U113" s="1072"/>
      <c r="V113" s="495" t="str">
        <f>IFERROR(P113*VLOOKUP(AF113,【参考】数式用4!$DC$3:$DZ$106,MATCH(N113,【参考】数式用4!$DC$2:$DZ$2,0)),"")</f>
        <v/>
      </c>
      <c r="W113" s="105"/>
      <c r="X113" s="126"/>
      <c r="Y113" s="1039" t="str">
        <f>IFERROR(IF('別紙様式3-2（４・５月）'!Z115="ベア加算","",W113*VLOOKUP(N113,【参考】数式用!$AD$2:$AH$27,MATCH(O113,【参考】数式用!$K$4:$N$4,0)+1,0)),"")</f>
        <v/>
      </c>
      <c r="Z113" s="1039"/>
      <c r="AA113" s="127"/>
      <c r="AB113" s="128"/>
      <c r="AC113" s="496" t="str">
        <f>IFERROR(X113*VLOOKUP(AG113,【参考】数式用4!$DC$3:$DZ$106,MATCH(N113,【参考】数式用4!$DC$2:$DZ$2,0)),"")</f>
        <v/>
      </c>
      <c r="AD113" s="463" t="str">
        <f t="shared" si="4"/>
        <v/>
      </c>
      <c r="AE113" s="464" t="str">
        <f t="shared" si="5"/>
        <v/>
      </c>
      <c r="AF113" s="492" t="str">
        <f>IF(O113="","",'別紙様式3-2（４・５月）'!O115&amp;'別紙様式3-2（４・５月）'!P115&amp;'別紙様式3-2（４・５月）'!Q115&amp;"から"&amp;O113)</f>
        <v/>
      </c>
      <c r="AG113" s="492" t="str">
        <f>IF(OR(W113="",W113="―"),"",'別紙様式3-2（４・５月）'!O115&amp;'別紙様式3-2（４・５月）'!P115&amp;'別紙様式3-2（４・５月）'!Q115&amp;"から"&amp;W113)</f>
        <v/>
      </c>
      <c r="AH113" s="437"/>
      <c r="AI113" s="437"/>
      <c r="AJ113" s="437"/>
      <c r="AK113" s="437"/>
      <c r="AL113" s="437"/>
      <c r="AM113" s="437"/>
      <c r="AN113" s="437"/>
      <c r="AO113" s="437"/>
    </row>
  </sheetData>
  <sheetProtection algorithmName="SHA-512" hashValue="v9Tbcm7y4zuYeV4UjvML3eI/JCPEgBmS2IaAr5wD3PuXUN1pVFuTGxJrg3VWuD0qzQ+ZuGQEa2Dop1w/VEFe3Q==" saltValue="kmEMwb8i5TFw6Z2QSlG6q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25" t="s">
        <v>131</v>
      </c>
      <c r="B2" s="1142" t="s">
        <v>132</v>
      </c>
      <c r="C2" s="1143"/>
      <c r="D2" s="1143"/>
      <c r="E2" s="1144"/>
      <c r="F2" s="1128" t="s">
        <v>133</v>
      </c>
      <c r="G2" s="1129"/>
      <c r="H2" s="1130"/>
      <c r="I2" s="1125" t="s">
        <v>134</v>
      </c>
      <c r="J2" s="1131"/>
      <c r="K2" s="1133" t="s">
        <v>135</v>
      </c>
      <c r="L2" s="1134"/>
      <c r="M2" s="1134"/>
      <c r="N2" s="1134"/>
      <c r="O2" s="1134"/>
      <c r="P2" s="1134"/>
      <c r="Q2" s="1134"/>
      <c r="R2" s="1134"/>
      <c r="S2" s="1134"/>
      <c r="T2" s="1134"/>
      <c r="U2" s="1134"/>
      <c r="V2" s="1134"/>
      <c r="W2" s="1134"/>
      <c r="X2" s="1134"/>
      <c r="Y2" s="1134"/>
      <c r="Z2" s="1134"/>
      <c r="AA2" s="1134"/>
      <c r="AB2" s="1135"/>
      <c r="AC2" s="8"/>
      <c r="AD2" s="1122" t="s">
        <v>131</v>
      </c>
      <c r="AE2" s="1116" t="s">
        <v>2008</v>
      </c>
      <c r="AF2" s="1117"/>
      <c r="AG2" s="1117"/>
      <c r="AH2" s="1118"/>
      <c r="AI2" s="8"/>
      <c r="AJ2" s="74" t="s">
        <v>1995</v>
      </c>
      <c r="AK2" s="8"/>
      <c r="AL2" s="64" t="s">
        <v>2056</v>
      </c>
    </row>
    <row r="3" spans="1:38" ht="35.25" customHeight="1" thickBot="1">
      <c r="A3" s="1126"/>
      <c r="B3" s="1136" t="s">
        <v>2095</v>
      </c>
      <c r="C3" s="1137"/>
      <c r="D3" s="1137"/>
      <c r="E3" s="1138"/>
      <c r="F3" s="1136" t="s">
        <v>136</v>
      </c>
      <c r="G3" s="1137"/>
      <c r="H3" s="1138"/>
      <c r="I3" s="1127"/>
      <c r="J3" s="1132"/>
      <c r="K3" s="1139" t="s">
        <v>137</v>
      </c>
      <c r="L3" s="1140"/>
      <c r="M3" s="1140"/>
      <c r="N3" s="1140"/>
      <c r="O3" s="1140"/>
      <c r="P3" s="1140"/>
      <c r="Q3" s="1140"/>
      <c r="R3" s="1140"/>
      <c r="S3" s="1140"/>
      <c r="T3" s="1140"/>
      <c r="U3" s="1140"/>
      <c r="V3" s="1140"/>
      <c r="W3" s="1140"/>
      <c r="X3" s="1140"/>
      <c r="Y3" s="1140"/>
      <c r="Z3" s="1140"/>
      <c r="AA3" s="1140"/>
      <c r="AB3" s="1141"/>
      <c r="AC3" s="8"/>
      <c r="AD3" s="1123"/>
      <c r="AE3" s="1119"/>
      <c r="AF3" s="1120"/>
      <c r="AG3" s="1120"/>
      <c r="AH3" s="1121"/>
      <c r="AI3" s="8"/>
      <c r="AJ3" s="75"/>
      <c r="AK3" s="8"/>
      <c r="AL3" s="66" t="s">
        <v>2057</v>
      </c>
    </row>
    <row r="4" spans="1:38" ht="23.25" customHeight="1" thickBot="1">
      <c r="A4" s="1127"/>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24"/>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election activeCell="AD7" sqref="AD7"/>
    </sheetView>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1" t="s">
        <v>2118</v>
      </c>
      <c r="AC2" s="101" t="s">
        <v>2117</v>
      </c>
      <c r="AD2" s="101"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100" t="e">
        <f>(D$9-D$8)/D$9</f>
        <v>#DIV/0!</v>
      </c>
      <c r="AF20" s="100" t="e">
        <f t="shared" ref="AF20:BA20" si="18">(E$9-E$8)/E$9</f>
        <v>#DIV/0!</v>
      </c>
      <c r="AG20" s="100" t="e">
        <f t="shared" si="18"/>
        <v>#DIV/0!</v>
      </c>
      <c r="AH20" s="100" t="e">
        <f t="shared" si="18"/>
        <v>#DIV/0!</v>
      </c>
      <c r="AI20" s="100" t="e">
        <f t="shared" si="18"/>
        <v>#DIV/0!</v>
      </c>
      <c r="AJ20" s="100" t="e">
        <f t="shared" si="18"/>
        <v>#DIV/0!</v>
      </c>
      <c r="AK20" s="100" t="e">
        <f t="shared" si="18"/>
        <v>#DIV/0!</v>
      </c>
      <c r="AL20" s="100" t="e">
        <f t="shared" si="18"/>
        <v>#DIV/0!</v>
      </c>
      <c r="AM20" s="100" t="e">
        <f t="shared" si="18"/>
        <v>#DIV/0!</v>
      </c>
      <c r="AN20" s="100" t="e">
        <f t="shared" si="18"/>
        <v>#DIV/0!</v>
      </c>
      <c r="AO20" s="100" t="e">
        <f t="shared" si="18"/>
        <v>#DIV/0!</v>
      </c>
      <c r="AP20" s="100" t="e">
        <f t="shared" si="18"/>
        <v>#DIV/0!</v>
      </c>
      <c r="AQ20" s="100" t="e">
        <f t="shared" si="18"/>
        <v>#DIV/0!</v>
      </c>
      <c r="AR20" s="100" t="e">
        <f t="shared" si="18"/>
        <v>#DIV/0!</v>
      </c>
      <c r="AS20" s="100" t="e">
        <f t="shared" si="18"/>
        <v>#DIV/0!</v>
      </c>
      <c r="AT20" s="100" t="e">
        <f t="shared" si="18"/>
        <v>#DIV/0!</v>
      </c>
      <c r="AU20" s="100" t="e">
        <f t="shared" si="18"/>
        <v>#DIV/0!</v>
      </c>
      <c r="AV20" s="100" t="e">
        <f t="shared" si="18"/>
        <v>#DIV/0!</v>
      </c>
      <c r="AW20" s="100" t="e">
        <f t="shared" si="18"/>
        <v>#DIV/0!</v>
      </c>
      <c r="AX20" s="100" t="e">
        <f t="shared" si="18"/>
        <v>#DIV/0!</v>
      </c>
      <c r="AY20" s="100" t="e">
        <f t="shared" si="18"/>
        <v>#DIV/0!</v>
      </c>
      <c r="AZ20" s="100" t="e">
        <f t="shared" si="18"/>
        <v>#DIV/0!</v>
      </c>
      <c r="BA20" s="100" t="e">
        <f t="shared" si="18"/>
        <v>#DIV/0!</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100" t="e">
        <f>(D$9-D$9)/D$9</f>
        <v>#DIV/0!</v>
      </c>
      <c r="AF23" s="100" t="e">
        <f t="shared" ref="AF23:BA23" si="21">(E$9-E$9)/E$9</f>
        <v>#DIV/0!</v>
      </c>
      <c r="AG23" s="100" t="e">
        <f t="shared" si="21"/>
        <v>#DIV/0!</v>
      </c>
      <c r="AH23" s="100" t="e">
        <f t="shared" si="21"/>
        <v>#DIV/0!</v>
      </c>
      <c r="AI23" s="100" t="e">
        <f t="shared" si="21"/>
        <v>#DIV/0!</v>
      </c>
      <c r="AJ23" s="100" t="e">
        <f t="shared" si="21"/>
        <v>#DIV/0!</v>
      </c>
      <c r="AK23" s="100" t="e">
        <f t="shared" si="21"/>
        <v>#DIV/0!</v>
      </c>
      <c r="AL23" s="100" t="e">
        <f t="shared" si="21"/>
        <v>#DIV/0!</v>
      </c>
      <c r="AM23" s="100" t="e">
        <f t="shared" si="21"/>
        <v>#DIV/0!</v>
      </c>
      <c r="AN23" s="100" t="e">
        <f t="shared" si="21"/>
        <v>#DIV/0!</v>
      </c>
      <c r="AO23" s="100" t="e">
        <f t="shared" si="21"/>
        <v>#DIV/0!</v>
      </c>
      <c r="AP23" s="100" t="e">
        <f t="shared" si="21"/>
        <v>#DIV/0!</v>
      </c>
      <c r="AQ23" s="100" t="e">
        <f t="shared" si="21"/>
        <v>#DIV/0!</v>
      </c>
      <c r="AR23" s="100" t="e">
        <f t="shared" si="21"/>
        <v>#DIV/0!</v>
      </c>
      <c r="AS23" s="100" t="e">
        <f t="shared" si="21"/>
        <v>#DIV/0!</v>
      </c>
      <c r="AT23" s="100" t="e">
        <f t="shared" si="21"/>
        <v>#DIV/0!</v>
      </c>
      <c r="AU23" s="100" t="e">
        <f t="shared" si="21"/>
        <v>#DIV/0!</v>
      </c>
      <c r="AV23" s="100" t="e">
        <f t="shared" si="21"/>
        <v>#DIV/0!</v>
      </c>
      <c r="AW23" s="100" t="e">
        <f t="shared" si="21"/>
        <v>#DIV/0!</v>
      </c>
      <c r="AX23" s="100" t="e">
        <f t="shared" si="21"/>
        <v>#DIV/0!</v>
      </c>
      <c r="AY23" s="100" t="e">
        <f t="shared" si="21"/>
        <v>#DIV/0!</v>
      </c>
      <c r="AZ23" s="100" t="e">
        <f t="shared" si="21"/>
        <v>#DIV/0!</v>
      </c>
      <c r="BA23" s="100" t="e">
        <f t="shared" si="21"/>
        <v>#DIV/0!</v>
      </c>
    </row>
    <row r="24" spans="28:53">
      <c r="AB24" s="95">
        <v>8</v>
      </c>
      <c r="AC24" s="95">
        <v>8</v>
      </c>
      <c r="AD24" s="95" t="str">
        <f t="shared" si="1"/>
        <v>ベア加算からベア加算</v>
      </c>
      <c r="AE24" s="99">
        <f>(D$10-D$10)/D$10</f>
        <v>0</v>
      </c>
      <c r="AF24" s="99">
        <f t="shared" ref="AF24:BA24" si="22">(E$10-E$10)/E$10</f>
        <v>0</v>
      </c>
      <c r="AG24" s="99">
        <f t="shared" si="22"/>
        <v>0</v>
      </c>
      <c r="AH24" s="99">
        <f t="shared" si="22"/>
        <v>0</v>
      </c>
      <c r="AI24" s="99">
        <f t="shared" si="22"/>
        <v>0</v>
      </c>
      <c r="AJ24" s="99">
        <f t="shared" si="22"/>
        <v>0</v>
      </c>
      <c r="AK24" s="99">
        <f t="shared" si="22"/>
        <v>0</v>
      </c>
      <c r="AL24" s="99">
        <f t="shared" si="22"/>
        <v>0</v>
      </c>
      <c r="AM24" s="99">
        <f t="shared" si="22"/>
        <v>0</v>
      </c>
      <c r="AN24" s="99">
        <f t="shared" si="22"/>
        <v>0</v>
      </c>
      <c r="AO24" s="99">
        <f t="shared" si="22"/>
        <v>0</v>
      </c>
      <c r="AP24" s="99">
        <f t="shared" si="22"/>
        <v>0</v>
      </c>
      <c r="AQ24" s="99">
        <f t="shared" si="22"/>
        <v>0</v>
      </c>
      <c r="AR24" s="99">
        <f t="shared" si="22"/>
        <v>0</v>
      </c>
      <c r="AS24" s="99">
        <f t="shared" si="22"/>
        <v>0</v>
      </c>
      <c r="AT24" s="99">
        <f t="shared" si="22"/>
        <v>0</v>
      </c>
      <c r="AU24" s="99">
        <f t="shared" si="22"/>
        <v>0</v>
      </c>
      <c r="AV24" s="99">
        <f t="shared" si="22"/>
        <v>0</v>
      </c>
      <c r="AW24" s="99">
        <f t="shared" si="22"/>
        <v>0</v>
      </c>
      <c r="AX24" s="99">
        <f t="shared" si="22"/>
        <v>0</v>
      </c>
      <c r="AY24" s="99">
        <f t="shared" si="22"/>
        <v>0</v>
      </c>
      <c r="AZ24" s="99">
        <f t="shared" si="22"/>
        <v>0</v>
      </c>
      <c r="BA24" s="99">
        <f t="shared" si="22"/>
        <v>0</v>
      </c>
    </row>
    <row r="25" spans="28:53">
      <c r="AB25" s="95">
        <v>8</v>
      </c>
      <c r="AC25" s="95">
        <v>9</v>
      </c>
      <c r="AD25" s="95" t="str">
        <f t="shared" si="1"/>
        <v>ベア加算からベア加算なし</v>
      </c>
      <c r="AE25" s="99">
        <f>(D$11-D$10)/D$10</f>
        <v>-1</v>
      </c>
      <c r="AF25" s="99">
        <f t="shared" ref="AF25:BA25" si="23">(E$11-E$10)/E$10</f>
        <v>-1</v>
      </c>
      <c r="AG25" s="99">
        <f t="shared" si="23"/>
        <v>-1</v>
      </c>
      <c r="AH25" s="99">
        <f t="shared" si="23"/>
        <v>-1</v>
      </c>
      <c r="AI25" s="99">
        <f t="shared" si="23"/>
        <v>-1</v>
      </c>
      <c r="AJ25" s="99">
        <f t="shared" si="23"/>
        <v>-1</v>
      </c>
      <c r="AK25" s="99">
        <f t="shared" si="23"/>
        <v>-1</v>
      </c>
      <c r="AL25" s="99">
        <f t="shared" si="23"/>
        <v>-1</v>
      </c>
      <c r="AM25" s="99">
        <f t="shared" si="23"/>
        <v>-1</v>
      </c>
      <c r="AN25" s="99">
        <f t="shared" si="23"/>
        <v>-1</v>
      </c>
      <c r="AO25" s="99">
        <f t="shared" si="23"/>
        <v>-1</v>
      </c>
      <c r="AP25" s="99">
        <f t="shared" si="23"/>
        <v>-1</v>
      </c>
      <c r="AQ25" s="99">
        <f t="shared" si="23"/>
        <v>-1</v>
      </c>
      <c r="AR25" s="99">
        <f t="shared" si="23"/>
        <v>-1</v>
      </c>
      <c r="AS25" s="99">
        <f t="shared" si="23"/>
        <v>-1</v>
      </c>
      <c r="AT25" s="99">
        <f t="shared" si="23"/>
        <v>-1</v>
      </c>
      <c r="AU25" s="99">
        <f t="shared" si="23"/>
        <v>-1</v>
      </c>
      <c r="AV25" s="99">
        <f t="shared" si="23"/>
        <v>-1</v>
      </c>
      <c r="AW25" s="99">
        <f t="shared" si="23"/>
        <v>-1</v>
      </c>
      <c r="AX25" s="99">
        <f t="shared" si="23"/>
        <v>-1</v>
      </c>
      <c r="AY25" s="99">
        <f t="shared" si="23"/>
        <v>-1</v>
      </c>
      <c r="AZ25" s="99">
        <f t="shared" si="23"/>
        <v>-1</v>
      </c>
      <c r="BA25" s="99">
        <f t="shared" si="23"/>
        <v>-1</v>
      </c>
    </row>
    <row r="26" spans="28:53">
      <c r="AB26" s="95">
        <v>9</v>
      </c>
      <c r="AC26" s="95">
        <v>8</v>
      </c>
      <c r="AD26" s="95" t="str">
        <f t="shared" si="1"/>
        <v>ベア加算なしからベア加算</v>
      </c>
      <c r="AE26" s="99">
        <f>(D$10-D$11)/D$10</f>
        <v>1</v>
      </c>
      <c r="AF26" s="99">
        <f t="shared" ref="AF26:BA26" si="24">(E$10-E$11)/E$10</f>
        <v>1</v>
      </c>
      <c r="AG26" s="99">
        <f t="shared" si="24"/>
        <v>1</v>
      </c>
      <c r="AH26" s="99">
        <f t="shared" si="24"/>
        <v>1</v>
      </c>
      <c r="AI26" s="99">
        <f t="shared" si="24"/>
        <v>1</v>
      </c>
      <c r="AJ26" s="99">
        <f t="shared" si="24"/>
        <v>1</v>
      </c>
      <c r="AK26" s="99">
        <f t="shared" si="24"/>
        <v>1</v>
      </c>
      <c r="AL26" s="99">
        <f t="shared" si="24"/>
        <v>1</v>
      </c>
      <c r="AM26" s="99">
        <f t="shared" si="24"/>
        <v>1</v>
      </c>
      <c r="AN26" s="99">
        <f t="shared" si="24"/>
        <v>1</v>
      </c>
      <c r="AO26" s="99">
        <f t="shared" si="24"/>
        <v>1</v>
      </c>
      <c r="AP26" s="99">
        <f t="shared" si="24"/>
        <v>1</v>
      </c>
      <c r="AQ26" s="99">
        <f t="shared" si="24"/>
        <v>1</v>
      </c>
      <c r="AR26" s="99">
        <f t="shared" si="24"/>
        <v>1</v>
      </c>
      <c r="AS26" s="99">
        <f t="shared" si="24"/>
        <v>1</v>
      </c>
      <c r="AT26" s="99">
        <f t="shared" si="24"/>
        <v>1</v>
      </c>
      <c r="AU26" s="99">
        <f t="shared" si="24"/>
        <v>1</v>
      </c>
      <c r="AV26" s="99">
        <f t="shared" si="24"/>
        <v>1</v>
      </c>
      <c r="AW26" s="99">
        <f t="shared" si="24"/>
        <v>1</v>
      </c>
      <c r="AX26" s="99">
        <f t="shared" si="24"/>
        <v>1</v>
      </c>
      <c r="AY26" s="99">
        <f t="shared" si="24"/>
        <v>1</v>
      </c>
      <c r="AZ26" s="99">
        <f t="shared" si="24"/>
        <v>1</v>
      </c>
      <c r="BA26" s="99">
        <f t="shared" si="24"/>
        <v>1</v>
      </c>
    </row>
    <row r="27" spans="28:53">
      <c r="AB27" s="95">
        <v>9</v>
      </c>
      <c r="AC27" s="95">
        <v>9</v>
      </c>
      <c r="AD27" s="95" t="str">
        <f t="shared" si="1"/>
        <v>ベア加算なしからベア加算なし</v>
      </c>
      <c r="AE27" s="100" t="e">
        <f>(D$11-D$11)/D$11</f>
        <v>#DIV/0!</v>
      </c>
      <c r="AF27" s="100" t="e">
        <f t="shared" ref="AF27:BA27" si="25">(E$11-E$11)/E$11</f>
        <v>#DIV/0!</v>
      </c>
      <c r="AG27" s="100" t="e">
        <f t="shared" si="25"/>
        <v>#DIV/0!</v>
      </c>
      <c r="AH27" s="100" t="e">
        <f t="shared" si="25"/>
        <v>#DIV/0!</v>
      </c>
      <c r="AI27" s="100" t="e">
        <f t="shared" si="25"/>
        <v>#DIV/0!</v>
      </c>
      <c r="AJ27" s="100" t="e">
        <f t="shared" si="25"/>
        <v>#DIV/0!</v>
      </c>
      <c r="AK27" s="100" t="e">
        <f t="shared" si="25"/>
        <v>#DIV/0!</v>
      </c>
      <c r="AL27" s="100" t="e">
        <f t="shared" si="25"/>
        <v>#DIV/0!</v>
      </c>
      <c r="AM27" s="100" t="e">
        <f t="shared" si="25"/>
        <v>#DIV/0!</v>
      </c>
      <c r="AN27" s="100" t="e">
        <f t="shared" si="25"/>
        <v>#DIV/0!</v>
      </c>
      <c r="AO27" s="100" t="e">
        <f t="shared" si="25"/>
        <v>#DIV/0!</v>
      </c>
      <c r="AP27" s="100" t="e">
        <f t="shared" si="25"/>
        <v>#DIV/0!</v>
      </c>
      <c r="AQ27" s="100" t="e">
        <f t="shared" si="25"/>
        <v>#DIV/0!</v>
      </c>
      <c r="AR27" s="100" t="e">
        <f t="shared" si="25"/>
        <v>#DIV/0!</v>
      </c>
      <c r="AS27" s="100" t="e">
        <f t="shared" si="25"/>
        <v>#DIV/0!</v>
      </c>
      <c r="AT27" s="100" t="e">
        <f t="shared" si="25"/>
        <v>#DIV/0!</v>
      </c>
      <c r="AU27" s="100" t="e">
        <f t="shared" si="25"/>
        <v>#DIV/0!</v>
      </c>
      <c r="AV27" s="100" t="e">
        <f t="shared" si="25"/>
        <v>#DIV/0!</v>
      </c>
      <c r="AW27" s="100" t="e">
        <f t="shared" si="25"/>
        <v>#DIV/0!</v>
      </c>
      <c r="AX27" s="100" t="e">
        <f t="shared" si="25"/>
        <v>#DIV/0!</v>
      </c>
      <c r="AY27" s="100" t="e">
        <f t="shared" si="25"/>
        <v>#DIV/0!</v>
      </c>
      <c r="AZ27" s="100" t="e">
        <f t="shared" si="25"/>
        <v>#DIV/0!</v>
      </c>
      <c r="BA27" s="100" t="e">
        <f t="shared" si="25"/>
        <v>#DIV/0!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45" t="s">
        <v>2116</v>
      </c>
      <c r="AC2" s="1145"/>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46" t="s">
        <v>2123</v>
      </c>
      <c r="BC2" s="1146"/>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2">
        <f>CE20/BD9</f>
        <v>0.10499999999999995</v>
      </c>
      <c r="DE20" s="102">
        <f t="shared" ref="DE20:DZ20" si="40">CF20/BE9</f>
        <v>0.10499999999999995</v>
      </c>
      <c r="DF20" s="102">
        <f t="shared" si="40"/>
        <v>0.10499999999999995</v>
      </c>
      <c r="DG20" s="102">
        <f t="shared" si="40"/>
        <v>0.1204819277108433</v>
      </c>
      <c r="DH20" s="102">
        <f t="shared" si="40"/>
        <v>0.12658227848101261</v>
      </c>
      <c r="DI20" s="102">
        <f t="shared" si="40"/>
        <v>0.12658227848101261</v>
      </c>
      <c r="DJ20" s="102">
        <f t="shared" si="40"/>
        <v>0.12328767123287664</v>
      </c>
      <c r="DK20" s="102">
        <f t="shared" si="40"/>
        <v>0.12149532710280372</v>
      </c>
      <c r="DL20" s="102">
        <f t="shared" si="40"/>
        <v>0.12149532710280372</v>
      </c>
      <c r="DM20" s="102">
        <f t="shared" si="40"/>
        <v>0.15231788079470193</v>
      </c>
      <c r="DN20" s="102">
        <f t="shared" si="40"/>
        <v>0.11627906976744196</v>
      </c>
      <c r="DO20" s="102">
        <f t="shared" si="40"/>
        <v>0.11627906976744196</v>
      </c>
      <c r="DP20" s="102">
        <f t="shared" si="40"/>
        <v>0.13548387096774187</v>
      </c>
      <c r="DQ20" s="102">
        <f t="shared" si="40"/>
        <v>0.11666666666666664</v>
      </c>
      <c r="DR20" s="102">
        <f t="shared" si="40"/>
        <v>0.11666666666666664</v>
      </c>
      <c r="DS20" s="102">
        <f t="shared" si="40"/>
        <v>0.11666666666666664</v>
      </c>
      <c r="DT20" s="102">
        <f t="shared" si="40"/>
        <v>0.1111111111111111</v>
      </c>
      <c r="DU20" s="102">
        <f t="shared" si="40"/>
        <v>0.1111111111111111</v>
      </c>
      <c r="DV20" s="102">
        <f t="shared" si="40"/>
        <v>0.119047619047619</v>
      </c>
      <c r="DW20" s="102">
        <f t="shared" si="40"/>
        <v>0.119047619047619</v>
      </c>
      <c r="DX20" s="102">
        <f t="shared" si="40"/>
        <v>0.119047619047619</v>
      </c>
      <c r="DY20" s="102">
        <f t="shared" si="40"/>
        <v>0.10499999999999995</v>
      </c>
      <c r="DZ20" s="102">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真鍋 祐希</cp:lastModifiedBy>
  <cp:lastPrinted>2024-03-04T13:18:06Z</cp:lastPrinted>
  <dcterms:created xsi:type="dcterms:W3CDTF">2023-01-10T13:53:21Z</dcterms:created>
  <dcterms:modified xsi:type="dcterms:W3CDTF">2024-03-11T05:09:11Z</dcterms:modified>
</cp:coreProperties>
</file>